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420" windowHeight="8000"/>
  </bookViews>
  <sheets>
    <sheet name="ECC_ECU_Table" sheetId="6" r:id="rId1"/>
  </sheets>
  <calcPr calcId="125725"/>
</workbook>
</file>

<file path=xl/calcChain.xml><?xml version="1.0" encoding="utf-8"?>
<calcChain xmlns="http://schemas.openxmlformats.org/spreadsheetml/2006/main">
  <c r="F177" i="6"/>
  <c r="E177"/>
  <c r="G176"/>
  <c r="G181" s="1"/>
  <c r="F176"/>
  <c r="F179" s="1"/>
  <c r="F178" s="1"/>
  <c r="E176"/>
  <c r="E179" s="1"/>
  <c r="F143"/>
  <c r="E143"/>
  <c r="G142"/>
  <c r="G145" s="1"/>
  <c r="F142"/>
  <c r="F145" s="1"/>
  <c r="E142"/>
  <c r="E145" s="1"/>
  <c r="E144" s="1"/>
  <c r="F109"/>
  <c r="E109"/>
  <c r="G108"/>
  <c r="G113" s="1"/>
  <c r="F108"/>
  <c r="F111" s="1"/>
  <c r="F110" s="1"/>
  <c r="E108"/>
  <c r="E111" s="1"/>
  <c r="G77"/>
  <c r="E77"/>
  <c r="F75"/>
  <c r="E75"/>
  <c r="G74"/>
  <c r="G79" s="1"/>
  <c r="F74"/>
  <c r="F77" s="1"/>
  <c r="E74"/>
  <c r="G40"/>
  <c r="G45" s="1"/>
  <c r="G106"/>
  <c r="G140" s="1"/>
  <c r="G174" s="1"/>
  <c r="F106"/>
  <c r="F140" s="1"/>
  <c r="F174" s="1"/>
  <c r="E106"/>
  <c r="E140" s="1"/>
  <c r="E174" s="1"/>
  <c r="G72"/>
  <c r="F72"/>
  <c r="E72"/>
  <c r="G37"/>
  <c r="G71" s="1"/>
  <c r="G105" s="1"/>
  <c r="G139" s="1"/>
  <c r="G173" s="1"/>
  <c r="G38"/>
  <c r="F38"/>
  <c r="E38"/>
  <c r="D205"/>
  <c r="C205"/>
  <c r="D204"/>
  <c r="C204"/>
  <c r="C203"/>
  <c r="C202"/>
  <c r="B201"/>
  <c r="G198"/>
  <c r="F198"/>
  <c r="E198"/>
  <c r="H198" s="1"/>
  <c r="H197"/>
  <c r="H196"/>
  <c r="G193"/>
  <c r="F193"/>
  <c r="E193"/>
  <c r="H193" s="1"/>
  <c r="H192"/>
  <c r="H191"/>
  <c r="F184"/>
  <c r="F186" s="1"/>
  <c r="E184"/>
  <c r="E202" s="1"/>
  <c r="E204"/>
  <c r="D171"/>
  <c r="C171"/>
  <c r="D170"/>
  <c r="C170"/>
  <c r="C169"/>
  <c r="C168"/>
  <c r="B167"/>
  <c r="G164"/>
  <c r="F164"/>
  <c r="E164"/>
  <c r="H164" s="1"/>
  <c r="H163"/>
  <c r="H162"/>
  <c r="L160"/>
  <c r="G159"/>
  <c r="F159"/>
  <c r="E159"/>
  <c r="H159" s="1"/>
  <c r="H158"/>
  <c r="H157"/>
  <c r="F150"/>
  <c r="F152" s="1"/>
  <c r="E150"/>
  <c r="E168" s="1"/>
  <c r="F170"/>
  <c r="E170"/>
  <c r="D137"/>
  <c r="C137"/>
  <c r="D136"/>
  <c r="C136"/>
  <c r="C135"/>
  <c r="C134"/>
  <c r="B133"/>
  <c r="G130"/>
  <c r="F130"/>
  <c r="E130"/>
  <c r="H130" s="1"/>
  <c r="H129"/>
  <c r="H128"/>
  <c r="G125"/>
  <c r="F125"/>
  <c r="E125"/>
  <c r="H125" s="1"/>
  <c r="H124"/>
  <c r="H123"/>
  <c r="F116"/>
  <c r="F118" s="1"/>
  <c r="E116"/>
  <c r="E134" s="1"/>
  <c r="F136"/>
  <c r="E136"/>
  <c r="B107"/>
  <c r="B141" s="1"/>
  <c r="B175" s="1"/>
  <c r="D103"/>
  <c r="C103"/>
  <c r="D102"/>
  <c r="C102"/>
  <c r="C101"/>
  <c r="C100"/>
  <c r="B99"/>
  <c r="G96"/>
  <c r="F96"/>
  <c r="E96"/>
  <c r="H96" s="1"/>
  <c r="H95"/>
  <c r="H94"/>
  <c r="G91"/>
  <c r="F91"/>
  <c r="E91"/>
  <c r="H91" s="1"/>
  <c r="H90"/>
  <c r="H89"/>
  <c r="F82"/>
  <c r="F84" s="1"/>
  <c r="E82"/>
  <c r="E84" s="1"/>
  <c r="C82"/>
  <c r="C116" s="1"/>
  <c r="C150" s="1"/>
  <c r="C184" s="1"/>
  <c r="G102"/>
  <c r="F102"/>
  <c r="E102"/>
  <c r="B73"/>
  <c r="C67"/>
  <c r="D67"/>
  <c r="D101" s="1"/>
  <c r="D135" s="1"/>
  <c r="D169" s="1"/>
  <c r="D203" s="1"/>
  <c r="C68"/>
  <c r="D68"/>
  <c r="C69"/>
  <c r="D69"/>
  <c r="C66"/>
  <c r="D66"/>
  <c r="D100" s="1"/>
  <c r="D134" s="1"/>
  <c r="D168" s="1"/>
  <c r="D202" s="1"/>
  <c r="C48"/>
  <c r="D48"/>
  <c r="D82" s="1"/>
  <c r="D116" s="1"/>
  <c r="D150" s="1"/>
  <c r="D184" s="1"/>
  <c r="C49"/>
  <c r="C83" s="1"/>
  <c r="C117" s="1"/>
  <c r="C151" s="1"/>
  <c r="C185" s="1"/>
  <c r="D49"/>
  <c r="D83" s="1"/>
  <c r="D117" s="1"/>
  <c r="D151" s="1"/>
  <c r="D185" s="1"/>
  <c r="C50"/>
  <c r="C84" s="1"/>
  <c r="C118" s="1"/>
  <c r="C152" s="1"/>
  <c r="C186" s="1"/>
  <c r="D50"/>
  <c r="D84" s="1"/>
  <c r="D118" s="1"/>
  <c r="D152" s="1"/>
  <c r="D186" s="1"/>
  <c r="C51"/>
  <c r="C85" s="1"/>
  <c r="C119" s="1"/>
  <c r="C153" s="1"/>
  <c r="C187" s="1"/>
  <c r="D51"/>
  <c r="D85" s="1"/>
  <c r="D119" s="1"/>
  <c r="D153" s="1"/>
  <c r="D187" s="1"/>
  <c r="C52"/>
  <c r="C86" s="1"/>
  <c r="C120" s="1"/>
  <c r="C154" s="1"/>
  <c r="C188" s="1"/>
  <c r="D52"/>
  <c r="D86" s="1"/>
  <c r="D120" s="1"/>
  <c r="D154" s="1"/>
  <c r="D188" s="1"/>
  <c r="C53"/>
  <c r="C87" s="1"/>
  <c r="C121" s="1"/>
  <c r="C155" s="1"/>
  <c r="C189" s="1"/>
  <c r="D53"/>
  <c r="D87" s="1"/>
  <c r="D121" s="1"/>
  <c r="D155" s="1"/>
  <c r="D189" s="1"/>
  <c r="C54"/>
  <c r="C88" s="1"/>
  <c r="C122" s="1"/>
  <c r="C156" s="1"/>
  <c r="C190" s="1"/>
  <c r="D54"/>
  <c r="D88" s="1"/>
  <c r="D122" s="1"/>
  <c r="D156" s="1"/>
  <c r="D190" s="1"/>
  <c r="C55"/>
  <c r="C89" s="1"/>
  <c r="C123" s="1"/>
  <c r="C157" s="1"/>
  <c r="C191" s="1"/>
  <c r="D55"/>
  <c r="D89" s="1"/>
  <c r="D123" s="1"/>
  <c r="D157" s="1"/>
  <c r="D191" s="1"/>
  <c r="C56"/>
  <c r="C90" s="1"/>
  <c r="C124" s="1"/>
  <c r="C158" s="1"/>
  <c r="C192" s="1"/>
  <c r="D56"/>
  <c r="D90" s="1"/>
  <c r="D124" s="1"/>
  <c r="D158" s="1"/>
  <c r="D192" s="1"/>
  <c r="C57"/>
  <c r="C91" s="1"/>
  <c r="C125" s="1"/>
  <c r="C159" s="1"/>
  <c r="C193" s="1"/>
  <c r="D57"/>
  <c r="D91" s="1"/>
  <c r="D125" s="1"/>
  <c r="D159" s="1"/>
  <c r="D193" s="1"/>
  <c r="C58"/>
  <c r="C92" s="1"/>
  <c r="C126" s="1"/>
  <c r="C160" s="1"/>
  <c r="C194" s="1"/>
  <c r="C60"/>
  <c r="C94" s="1"/>
  <c r="C128" s="1"/>
  <c r="C162" s="1"/>
  <c r="C196" s="1"/>
  <c r="D60"/>
  <c r="D94" s="1"/>
  <c r="D128" s="1"/>
  <c r="D162" s="1"/>
  <c r="D196" s="1"/>
  <c r="C61"/>
  <c r="C95" s="1"/>
  <c r="C129" s="1"/>
  <c r="C163" s="1"/>
  <c r="C197" s="1"/>
  <c r="D61"/>
  <c r="D95" s="1"/>
  <c r="D129" s="1"/>
  <c r="D163" s="1"/>
  <c r="D197" s="1"/>
  <c r="C62"/>
  <c r="C96" s="1"/>
  <c r="C130" s="1"/>
  <c r="C164" s="1"/>
  <c r="C198" s="1"/>
  <c r="D62"/>
  <c r="D96" s="1"/>
  <c r="D130" s="1"/>
  <c r="D164" s="1"/>
  <c r="D198" s="1"/>
  <c r="C63"/>
  <c r="C97" s="1"/>
  <c r="C131" s="1"/>
  <c r="C165" s="1"/>
  <c r="C199" s="1"/>
  <c r="D63"/>
  <c r="D97" s="1"/>
  <c r="D131" s="1"/>
  <c r="D165" s="1"/>
  <c r="D199" s="1"/>
  <c r="C64"/>
  <c r="C98" s="1"/>
  <c r="C132" s="1"/>
  <c r="C166" s="1"/>
  <c r="C200" s="1"/>
  <c r="D64"/>
  <c r="D98" s="1"/>
  <c r="D132" s="1"/>
  <c r="D166" s="1"/>
  <c r="D200" s="1"/>
  <c r="D47"/>
  <c r="D81" s="1"/>
  <c r="D115" s="1"/>
  <c r="D149" s="1"/>
  <c r="D183" s="1"/>
  <c r="C47"/>
  <c r="C81" s="1"/>
  <c r="C115" s="1"/>
  <c r="C149" s="1"/>
  <c r="C183" s="1"/>
  <c r="B46"/>
  <c r="B80" s="1"/>
  <c r="B114" s="1"/>
  <c r="B148" s="1"/>
  <c r="B182" s="1"/>
  <c r="B65"/>
  <c r="B59"/>
  <c r="B93" s="1"/>
  <c r="B127" s="1"/>
  <c r="B161" s="1"/>
  <c r="B195" s="1"/>
  <c r="B52"/>
  <c r="B86" s="1"/>
  <c r="B120" s="1"/>
  <c r="B154" s="1"/>
  <c r="B188" s="1"/>
  <c r="B47"/>
  <c r="B81" s="1"/>
  <c r="B115" s="1"/>
  <c r="B149" s="1"/>
  <c r="B183" s="1"/>
  <c r="B45"/>
  <c r="B79" s="1"/>
  <c r="B113" s="1"/>
  <c r="B147" s="1"/>
  <c r="B181" s="1"/>
  <c r="C41"/>
  <c r="C75" s="1"/>
  <c r="C109" s="1"/>
  <c r="C143" s="1"/>
  <c r="C177" s="1"/>
  <c r="D41"/>
  <c r="D75" s="1"/>
  <c r="D109" s="1"/>
  <c r="D143" s="1"/>
  <c r="D177" s="1"/>
  <c r="C42"/>
  <c r="C76" s="1"/>
  <c r="C110" s="1"/>
  <c r="C144" s="1"/>
  <c r="C178" s="1"/>
  <c r="D42"/>
  <c r="D76" s="1"/>
  <c r="D110" s="1"/>
  <c r="D144" s="1"/>
  <c r="D178" s="1"/>
  <c r="C43"/>
  <c r="C77" s="1"/>
  <c r="C111" s="1"/>
  <c r="C145" s="1"/>
  <c r="C179" s="1"/>
  <c r="D43"/>
  <c r="D77" s="1"/>
  <c r="D111" s="1"/>
  <c r="D145" s="1"/>
  <c r="D179" s="1"/>
  <c r="C44"/>
  <c r="C78" s="1"/>
  <c r="C112" s="1"/>
  <c r="C146" s="1"/>
  <c r="C180" s="1"/>
  <c r="D44"/>
  <c r="D78" s="1"/>
  <c r="D112" s="1"/>
  <c r="D146" s="1"/>
  <c r="D180" s="1"/>
  <c r="C45"/>
  <c r="C79" s="1"/>
  <c r="C113" s="1"/>
  <c r="C147" s="1"/>
  <c r="C181" s="1"/>
  <c r="D45"/>
  <c r="D79" s="1"/>
  <c r="D113" s="1"/>
  <c r="D147" s="1"/>
  <c r="D181" s="1"/>
  <c r="D40"/>
  <c r="D74" s="1"/>
  <c r="D108" s="1"/>
  <c r="D142" s="1"/>
  <c r="D176" s="1"/>
  <c r="C40"/>
  <c r="C74" s="1"/>
  <c r="C108" s="1"/>
  <c r="C142" s="1"/>
  <c r="C176" s="1"/>
  <c r="B40"/>
  <c r="B74" s="1"/>
  <c r="B108" s="1"/>
  <c r="B142" s="1"/>
  <c r="B176" s="1"/>
  <c r="F40"/>
  <c r="E40"/>
  <c r="E68" s="1"/>
  <c r="G68"/>
  <c r="G66" s="1"/>
  <c r="F68"/>
  <c r="F66" s="1"/>
  <c r="G62"/>
  <c r="F62"/>
  <c r="E62"/>
  <c r="H62" s="1"/>
  <c r="H61"/>
  <c r="H60"/>
  <c r="G57"/>
  <c r="F57"/>
  <c r="E57"/>
  <c r="H57" s="1"/>
  <c r="H56"/>
  <c r="H55"/>
  <c r="F48"/>
  <c r="F50" s="1"/>
  <c r="E48"/>
  <c r="E66" s="1"/>
  <c r="F43"/>
  <c r="F41"/>
  <c r="F42" s="1"/>
  <c r="E41"/>
  <c r="B39"/>
  <c r="D35"/>
  <c r="G34"/>
  <c r="F34"/>
  <c r="E34"/>
  <c r="D34"/>
  <c r="G32"/>
  <c r="F32"/>
  <c r="G28"/>
  <c r="F28"/>
  <c r="E28"/>
  <c r="H28" s="1"/>
  <c r="H27"/>
  <c r="H26"/>
  <c r="D25"/>
  <c r="D59" s="1"/>
  <c r="D93" s="1"/>
  <c r="D127" s="1"/>
  <c r="D161" s="1"/>
  <c r="D195" s="1"/>
  <c r="C25"/>
  <c r="C59" s="1"/>
  <c r="C93" s="1"/>
  <c r="C127" s="1"/>
  <c r="C161" s="1"/>
  <c r="C195" s="1"/>
  <c r="D24"/>
  <c r="D58" s="1"/>
  <c r="D92" s="1"/>
  <c r="D126" s="1"/>
  <c r="D160" s="1"/>
  <c r="D194" s="1"/>
  <c r="G23"/>
  <c r="F23"/>
  <c r="E23"/>
  <c r="H23" s="1"/>
  <c r="H22"/>
  <c r="H21"/>
  <c r="G18"/>
  <c r="F18"/>
  <c r="E18"/>
  <c r="H18" s="1"/>
  <c r="G14"/>
  <c r="G16" s="1"/>
  <c r="F14"/>
  <c r="F16" s="1"/>
  <c r="E14"/>
  <c r="E32" s="1"/>
  <c r="G9"/>
  <c r="F9"/>
  <c r="E9"/>
  <c r="G7"/>
  <c r="F7"/>
  <c r="E7"/>
  <c r="G111" l="1"/>
  <c r="G48"/>
  <c r="G50" s="1"/>
  <c r="G41"/>
  <c r="G43"/>
  <c r="E186"/>
  <c r="E178"/>
  <c r="F144"/>
  <c r="G179"/>
  <c r="E152"/>
  <c r="E110"/>
  <c r="F76"/>
  <c r="E76"/>
  <c r="G184"/>
  <c r="G186" s="1"/>
  <c r="G177"/>
  <c r="G178" s="1"/>
  <c r="F204"/>
  <c r="G147"/>
  <c r="G109"/>
  <c r="G116"/>
  <c r="G118" s="1"/>
  <c r="G110"/>
  <c r="E118"/>
  <c r="H118" s="1"/>
  <c r="G75"/>
  <c r="G82"/>
  <c r="G84" s="1"/>
  <c r="G76"/>
  <c r="H84"/>
  <c r="F202"/>
  <c r="H186"/>
  <c r="F168"/>
  <c r="F134"/>
  <c r="G100"/>
  <c r="F100"/>
  <c r="E100"/>
  <c r="G42"/>
  <c r="E50"/>
  <c r="H50" s="1"/>
  <c r="E8"/>
  <c r="G8"/>
  <c r="F8"/>
  <c r="H32"/>
  <c r="H66"/>
  <c r="E43"/>
  <c r="E42" s="1"/>
  <c r="E16"/>
  <c r="H16" s="1"/>
  <c r="G143" l="1"/>
  <c r="G144" s="1"/>
  <c r="G150"/>
  <c r="G152" s="1"/>
  <c r="H152" s="1"/>
  <c r="G136"/>
  <c r="G134" s="1"/>
  <c r="H134" s="1"/>
  <c r="H100"/>
  <c r="E33"/>
  <c r="E17"/>
  <c r="E47" s="1"/>
  <c r="E67" s="1"/>
  <c r="G170" l="1"/>
  <c r="G168" s="1"/>
  <c r="H168" s="1"/>
  <c r="F52"/>
  <c r="G52"/>
  <c r="E52"/>
  <c r="H52" s="1"/>
  <c r="E51"/>
  <c r="E81" s="1"/>
  <c r="G69"/>
  <c r="E69"/>
  <c r="H69" s="1"/>
  <c r="F19"/>
  <c r="F24" s="1"/>
  <c r="F20" s="1"/>
  <c r="G19"/>
  <c r="G24" s="1"/>
  <c r="E19"/>
  <c r="G35"/>
  <c r="F35"/>
  <c r="E35"/>
  <c r="H35" s="1"/>
  <c r="G53" l="1"/>
  <c r="G58" s="1"/>
  <c r="F69"/>
  <c r="E53"/>
  <c r="E58" s="1"/>
  <c r="F53"/>
  <c r="F58" s="1"/>
  <c r="F54" s="1"/>
  <c r="F59" s="1"/>
  <c r="G204"/>
  <c r="G202" s="1"/>
  <c r="H202" s="1"/>
  <c r="F86"/>
  <c r="E85"/>
  <c r="G86"/>
  <c r="E101"/>
  <c r="E86"/>
  <c r="H86" s="1"/>
  <c r="G59"/>
  <c r="G54"/>
  <c r="G63" s="1"/>
  <c r="E24"/>
  <c r="H19"/>
  <c r="G25"/>
  <c r="G20"/>
  <c r="G29" s="1"/>
  <c r="F29"/>
  <c r="F25"/>
  <c r="F63" l="1"/>
  <c r="H53"/>
  <c r="G103"/>
  <c r="E115"/>
  <c r="E87"/>
  <c r="F103"/>
  <c r="E103"/>
  <c r="H103" s="1"/>
  <c r="G87"/>
  <c r="G92" s="1"/>
  <c r="F87"/>
  <c r="F92" s="1"/>
  <c r="F88" s="1"/>
  <c r="H58"/>
  <c r="E54"/>
  <c r="H24"/>
  <c r="E20"/>
  <c r="G88" l="1"/>
  <c r="G97" s="1"/>
  <c r="G93"/>
  <c r="F93"/>
  <c r="F97"/>
  <c r="H87"/>
  <c r="E92"/>
  <c r="E120"/>
  <c r="H120" s="1"/>
  <c r="F120"/>
  <c r="G120"/>
  <c r="E135"/>
  <c r="E119"/>
  <c r="H54"/>
  <c r="E63"/>
  <c r="H63" s="1"/>
  <c r="E59"/>
  <c r="H59" s="1"/>
  <c r="H20"/>
  <c r="E29"/>
  <c r="H29" s="1"/>
  <c r="H30" s="1"/>
  <c r="E25"/>
  <c r="H25" s="1"/>
  <c r="H64" l="1"/>
  <c r="E149"/>
  <c r="E121"/>
  <c r="F137"/>
  <c r="E137"/>
  <c r="H137" s="1"/>
  <c r="G121"/>
  <c r="G126" s="1"/>
  <c r="F121"/>
  <c r="F126" s="1"/>
  <c r="F122" s="1"/>
  <c r="G137"/>
  <c r="E88"/>
  <c r="H92"/>
  <c r="E97" l="1"/>
  <c r="H97" s="1"/>
  <c r="H98" s="1"/>
  <c r="H88"/>
  <c r="E93"/>
  <c r="H93" s="1"/>
  <c r="F131"/>
  <c r="F127"/>
  <c r="E126"/>
  <c r="H121"/>
  <c r="E154"/>
  <c r="H154" s="1"/>
  <c r="F154"/>
  <c r="G154"/>
  <c r="E169"/>
  <c r="E153"/>
  <c r="G127"/>
  <c r="G122"/>
  <c r="G131" s="1"/>
  <c r="E183" l="1"/>
  <c r="G155"/>
  <c r="G160" s="1"/>
  <c r="F155"/>
  <c r="F160" s="1"/>
  <c r="F156" s="1"/>
  <c r="G171"/>
  <c r="E155"/>
  <c r="F171"/>
  <c r="E171"/>
  <c r="H171" s="1"/>
  <c r="E122"/>
  <c r="H126"/>
  <c r="E127" l="1"/>
  <c r="H127" s="1"/>
  <c r="E131"/>
  <c r="H131" s="1"/>
  <c r="H132" s="1"/>
  <c r="H122"/>
  <c r="F165"/>
  <c r="F161"/>
  <c r="E203"/>
  <c r="E188"/>
  <c r="H188" s="1"/>
  <c r="F188"/>
  <c r="E187"/>
  <c r="G188"/>
  <c r="E160"/>
  <c r="H155"/>
  <c r="G161"/>
  <c r="G156"/>
  <c r="G165" s="1"/>
  <c r="E156" l="1"/>
  <c r="H160"/>
  <c r="G189"/>
  <c r="G194" s="1"/>
  <c r="F189"/>
  <c r="F194" s="1"/>
  <c r="F190" s="1"/>
  <c r="F205"/>
  <c r="E189"/>
  <c r="G205"/>
  <c r="E205"/>
  <c r="H205" s="1"/>
  <c r="H189" l="1"/>
  <c r="E194"/>
  <c r="G190"/>
  <c r="G199" s="1"/>
  <c r="G195"/>
  <c r="E165"/>
  <c r="H165" s="1"/>
  <c r="H166" s="1"/>
  <c r="H156"/>
  <c r="E161"/>
  <c r="H161" s="1"/>
  <c r="F195"/>
  <c r="F199"/>
  <c r="E190" l="1"/>
  <c r="H194"/>
  <c r="E195" l="1"/>
  <c r="H195" s="1"/>
  <c r="E199"/>
  <c r="H199" s="1"/>
  <c r="H200" s="1"/>
  <c r="H190"/>
</calcChain>
</file>

<file path=xl/sharedStrings.xml><?xml version="1.0" encoding="utf-8"?>
<sst xmlns="http://schemas.openxmlformats.org/spreadsheetml/2006/main" count="310" uniqueCount="88">
  <si>
    <t>[C]</t>
  </si>
  <si>
    <t>[W]</t>
  </si>
  <si>
    <t>[ECC]</t>
  </si>
  <si>
    <t>Biomass/ Carbon</t>
  </si>
  <si>
    <t>Water</t>
  </si>
  <si>
    <t>Ecosystem Capital Capability</t>
  </si>
  <si>
    <t xml:space="preserve">t or j 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</si>
  <si>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 xml:space="preserve"> or j</t>
    </r>
  </si>
  <si>
    <t>Weighted ha_or_km</t>
  </si>
  <si>
    <t>NA</t>
  </si>
  <si>
    <t>= data input</t>
  </si>
  <si>
    <t>Accessible Basic Resources</t>
  </si>
  <si>
    <t>Ecosystem Capability Account</t>
  </si>
  <si>
    <t>ECU</t>
  </si>
  <si>
    <t>P(t-1)</t>
  </si>
  <si>
    <r>
      <t>D</t>
    </r>
    <r>
      <rPr>
        <b/>
        <i/>
        <sz val="10"/>
        <color indexed="8"/>
        <rFont val="Calibri"/>
        <family val="2"/>
      </rPr>
      <t>P[C,W,S] = (</t>
    </r>
    <r>
      <rPr>
        <b/>
        <i/>
        <sz val="10"/>
        <color indexed="8"/>
        <rFont val="Symbol"/>
        <family val="1"/>
        <charset val="2"/>
      </rPr>
      <t>D</t>
    </r>
    <r>
      <rPr>
        <b/>
        <i/>
        <sz val="10"/>
        <color indexed="8"/>
        <rFont val="Calibri"/>
        <family val="2"/>
      </rPr>
      <t>Pa+</t>
    </r>
    <r>
      <rPr>
        <b/>
        <i/>
        <sz val="10"/>
        <color indexed="8"/>
        <rFont val="Symbol"/>
        <family val="1"/>
        <charset val="2"/>
      </rPr>
      <t>D</t>
    </r>
    <r>
      <rPr>
        <b/>
        <i/>
        <sz val="10"/>
        <color indexed="8"/>
        <rFont val="Calibri"/>
        <family val="2"/>
      </rPr>
      <t xml:space="preserve">Pb)/2                                 &amp; </t>
    </r>
    <r>
      <rPr>
        <b/>
        <i/>
        <sz val="10"/>
        <color indexed="8"/>
        <rFont val="Symbol"/>
        <family val="1"/>
        <charset val="2"/>
      </rPr>
      <t>D</t>
    </r>
    <r>
      <rPr>
        <b/>
        <i/>
        <sz val="10"/>
        <color indexed="8"/>
        <rFont val="Calibri"/>
        <family val="2"/>
      </rPr>
      <t xml:space="preserve">P[ECC]= [C,W,S] average            </t>
    </r>
  </si>
  <si>
    <r>
      <t>D</t>
    </r>
    <r>
      <rPr>
        <i/>
        <sz val="10"/>
        <color indexed="8"/>
        <rFont val="Calibri"/>
        <family val="2"/>
      </rPr>
      <t xml:space="preserve">Pa[C,W] = 1/(B/F)                               </t>
    </r>
    <r>
      <rPr>
        <i/>
        <sz val="10"/>
        <color indexed="8"/>
        <rFont val="Symbol"/>
        <family val="1"/>
        <charset val="2"/>
      </rPr>
      <t xml:space="preserve">  D</t>
    </r>
    <r>
      <rPr>
        <i/>
        <sz val="10"/>
        <color indexed="8"/>
        <rFont val="Calibri"/>
        <family val="2"/>
      </rPr>
      <t xml:space="preserve">Pa[S] = 1/(F/Fa)                </t>
    </r>
  </si>
  <si>
    <t>Indexes of change in ecosystem health [IF&lt;1, = deterioration; IF&gt;1, improvement]</t>
  </si>
  <si>
    <r>
      <t>P(t) = P(t-1)*</t>
    </r>
    <r>
      <rPr>
        <b/>
        <i/>
        <sz val="11"/>
        <color indexed="8"/>
        <rFont val="Symbol"/>
        <family val="1"/>
        <charset val="2"/>
      </rPr>
      <t>D</t>
    </r>
    <r>
      <rPr>
        <b/>
        <i/>
        <sz val="11"/>
        <color indexed="8"/>
        <rFont val="Calibri"/>
        <family val="2"/>
      </rPr>
      <t>P</t>
    </r>
  </si>
  <si>
    <t>Accessible Resources &amp; Ecosystem Capital Capability</t>
  </si>
  <si>
    <t>G = F*P</t>
  </si>
  <si>
    <t>H estimated at E*P for year 0</t>
  </si>
  <si>
    <t>Change in Ecosystem Capital Capability Due to Natural and Multiple Causes, in ECU</t>
  </si>
  <si>
    <t>I = Ia+Ib</t>
  </si>
  <si>
    <t>Global/continental/regional processes</t>
  </si>
  <si>
    <t>Change caused by neighbouring/interacting ecosystems</t>
  </si>
  <si>
    <t>Activities' Net Accumulation of Ecosystem Capital Capability, in ECU [IF&lt;0, = degradation; IF&gt;0, =  renewal]</t>
  </si>
  <si>
    <t xml:space="preserve">J = H-I </t>
  </si>
  <si>
    <t>Creation of Ecological Debts &amp; Credits</t>
  </si>
  <si>
    <t>K = Ka+Kb</t>
  </si>
  <si>
    <t>Change caused to neighbouring/interacting ecosystems</t>
  </si>
  <si>
    <t>Creation of New Ecological Debts &amp; Credits (in ECU) [direct &amp; indirect ecosystem degradation or renewal]</t>
  </si>
  <si>
    <t>L = J+K</t>
  </si>
  <si>
    <t>Cumulated Net Balance of Ecological Debts (-) &amp; Credits (+) in ECU (from baseline year 0)</t>
  </si>
  <si>
    <t>M=L(t)+L(t-1)</t>
  </si>
  <si>
    <t>YEAR (2)</t>
  </si>
  <si>
    <t>YEAR (3)</t>
  </si>
  <si>
    <t>YEAR (4)</t>
  </si>
  <si>
    <t>YEAR (5)</t>
  </si>
  <si>
    <t>Use of ecosystem resource</t>
  </si>
  <si>
    <t>Accessible Ecosystem Resource and Use</t>
  </si>
  <si>
    <t>Change due to Use of Accessible Basic Resources</t>
  </si>
  <si>
    <t>Other Change due to Natural &amp; Multiple Causes</t>
  </si>
  <si>
    <t>data input</t>
  </si>
  <si>
    <r>
      <rPr>
        <sz val="10"/>
        <color indexed="8"/>
        <rFont val="Calibri"/>
        <family val="2"/>
      </rPr>
      <t>Ecosystem</t>
    </r>
    <r>
      <rPr>
        <sz val="9"/>
        <color indexed="8"/>
        <rFont val="Calibri"/>
        <family val="2"/>
      </rPr>
      <t xml:space="preserve"> infrastructure </t>
    </r>
    <r>
      <rPr>
        <sz val="10"/>
        <color indexed="8"/>
        <rFont val="Calibri"/>
        <family val="2"/>
      </rPr>
      <t>potential</t>
    </r>
  </si>
  <si>
    <t>Net Accessible Ecosystem Resources, year (t) (NEACS, NEAWS &amp; Net Ecosystem Infrastructure Potential)</t>
  </si>
  <si>
    <t>EC1</t>
  </si>
  <si>
    <t>EC2</t>
  </si>
  <si>
    <t>EC21</t>
  </si>
  <si>
    <t>EC22</t>
  </si>
  <si>
    <t>EC3</t>
  </si>
  <si>
    <t>EC211</t>
  </si>
  <si>
    <t>EC212</t>
  </si>
  <si>
    <t>EC4</t>
  </si>
  <si>
    <t>EC5</t>
  </si>
  <si>
    <t>EC6</t>
  </si>
  <si>
    <t>EC51</t>
  </si>
  <si>
    <t>EC7</t>
  </si>
  <si>
    <t>EC71</t>
  </si>
  <si>
    <t>EC8</t>
  </si>
  <si>
    <t>Indirect change caused, Global/continental/regional processes</t>
  </si>
  <si>
    <t>EC82</t>
  </si>
  <si>
    <t>EC821</t>
  </si>
  <si>
    <t>EC822</t>
  </si>
  <si>
    <t>EC9</t>
  </si>
  <si>
    <t>[EIP]</t>
  </si>
  <si>
    <t>Total Change in Basic Resource Accessibility</t>
  </si>
  <si>
    <t>Net Accessible Ecosystem Resources, year (t-1) (NEACS, NEAWS &amp; Net Ecosystem Infrastructure Potential)</t>
  </si>
  <si>
    <t>EC23</t>
  </si>
  <si>
    <t>Net Accessible Resources &amp; Ecosystem Capital Capability, ecological value in ECU, year (t)</t>
  </si>
  <si>
    <t>EC511</t>
  </si>
  <si>
    <t>EC512</t>
  </si>
  <si>
    <t>Net Accessible Resources &amp; Ecosystem Capital Capability, ecological value in ECU, year (t-1)</t>
  </si>
  <si>
    <t>Indexes</t>
  </si>
  <si>
    <r>
      <t>P(t) = P(t-1)*</t>
    </r>
    <r>
      <rPr>
        <sz val="12"/>
        <color indexed="8"/>
        <rFont val="Symbol"/>
        <family val="1"/>
        <charset val="2"/>
      </rPr>
      <t>D</t>
    </r>
    <r>
      <rPr>
        <sz val="12"/>
        <color indexed="8"/>
        <rFont val="Calibri"/>
        <family val="2"/>
      </rPr>
      <t>P</t>
    </r>
  </si>
  <si>
    <t>EC722</t>
  </si>
  <si>
    <t>EC72</t>
  </si>
  <si>
    <t>EC73</t>
  </si>
  <si>
    <t>BASELINE YEAR (1)</t>
  </si>
  <si>
    <t>YEAR (6)</t>
  </si>
  <si>
    <t>Net Change Caused to Other Ecosystems' Capability, in ECU [degradation (-) or enhancement (+)]</t>
  </si>
  <si>
    <t>Indexes of sustainable intensity of resource use [IF&lt;1, = overuse, dilapidation; IF&gt;1, accumulation]</t>
  </si>
  <si>
    <t>Calculation of unit values in ECU</t>
  </si>
  <si>
    <t>Mean ECU unit value of Accessible Resources &amp; Ecosystem Capital Capability in year (t-1)</t>
  </si>
  <si>
    <t>Annual change in accessible resources internal unit values &amp; change of ECU unit value</t>
  </si>
  <si>
    <t>Mean ECU unit value of Accessible Resources &amp; Ecosystem Capital Capability in year (t)</t>
  </si>
  <si>
    <t>Mean ECU unit value of Accessible Resources &amp; Ecosystem Capital Capability in year (t) [EC5 = EC4 x EC51_ECC]</t>
  </si>
  <si>
    <t>ENCA: Ecosystem Capital Capability Accounts with mock-up numbers for an Ecosystem Accounting Unit (J.-L. Weber, 15 April 2014)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</si>
</sst>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indexed="8"/>
      <name val="Calibri"/>
      <family val="2"/>
    </font>
    <font>
      <b/>
      <i/>
      <sz val="11"/>
      <color indexed="8"/>
      <name val="Symbol"/>
      <family val="1"/>
      <charset val="2"/>
    </font>
    <font>
      <b/>
      <i/>
      <sz val="10"/>
      <color theme="1"/>
      <name val="Symbol"/>
      <family val="1"/>
      <charset val="2"/>
    </font>
    <font>
      <b/>
      <i/>
      <sz val="10"/>
      <color indexed="8"/>
      <name val="Calibri"/>
      <family val="2"/>
    </font>
    <font>
      <b/>
      <i/>
      <sz val="10"/>
      <color indexed="8"/>
      <name val="Symbol"/>
      <family val="1"/>
      <charset val="2"/>
    </font>
    <font>
      <i/>
      <sz val="10"/>
      <color theme="1"/>
      <name val="Symbol"/>
      <family val="1"/>
      <charset val="2"/>
    </font>
    <font>
      <i/>
      <sz val="10"/>
      <color indexed="8"/>
      <name val="Calibri"/>
      <family val="2"/>
    </font>
    <font>
      <i/>
      <sz val="10"/>
      <color indexed="8"/>
      <name val="Symbol"/>
      <family val="1"/>
      <charset val="2"/>
    </font>
    <font>
      <b/>
      <i/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sz val="12"/>
      <color indexed="8"/>
      <name val="Symbol"/>
      <family val="1"/>
      <charset val="2"/>
    </font>
    <font>
      <sz val="12"/>
      <color indexed="8"/>
      <name val="Calibri"/>
      <family val="2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CE79A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mediumDashed">
        <color indexed="64"/>
      </right>
      <top/>
      <bottom style="hair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5" xfId="0" quotePrefix="1" applyFont="1" applyBorder="1" applyAlignment="1">
      <alignment vertical="center"/>
    </xf>
    <xf numFmtId="0" fontId="7" fillId="0" borderId="2" xfId="0" quotePrefix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7" fillId="0" borderId="2" xfId="0" quotePrefix="1" applyFont="1" applyFill="1" applyBorder="1" applyAlignment="1">
      <alignment vertical="center"/>
    </xf>
    <xf numFmtId="0" fontId="14" fillId="0" borderId="2" xfId="0" quotePrefix="1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left"/>
    </xf>
    <xf numFmtId="1" fontId="6" fillId="0" borderId="0" xfId="0" applyNumberFormat="1" applyFont="1" applyFill="1" applyBorder="1"/>
    <xf numFmtId="1" fontId="7" fillId="0" borderId="0" xfId="0" applyNumberFormat="1" applyFont="1" applyFill="1" applyBorder="1"/>
    <xf numFmtId="0" fontId="0" fillId="0" borderId="0" xfId="0" applyFont="1"/>
    <xf numFmtId="1" fontId="0" fillId="0" borderId="0" xfId="0" applyNumberFormat="1"/>
    <xf numFmtId="0" fontId="1" fillId="0" borderId="0" xfId="0" applyFont="1"/>
    <xf numFmtId="0" fontId="14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1" fontId="0" fillId="6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" fontId="0" fillId="4" borderId="2" xfId="0" applyNumberFormat="1" applyFont="1" applyFill="1" applyBorder="1" applyAlignment="1">
      <alignment vertical="center"/>
    </xf>
    <xf numFmtId="0" fontId="15" fillId="0" borderId="13" xfId="0" applyFont="1" applyBorder="1" applyAlignment="1">
      <alignment horizontal="center" vertical="center" wrapText="1"/>
    </xf>
    <xf numFmtId="0" fontId="0" fillId="0" borderId="13" xfId="0" quotePrefix="1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1" fontId="0" fillId="6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" fontId="13" fillId="6" borderId="2" xfId="0" applyNumberFormat="1" applyFont="1" applyFill="1" applyBorder="1" applyAlignment="1">
      <alignment horizontal="center" vertical="center"/>
    </xf>
    <xf numFmtId="1" fontId="0" fillId="4" borderId="9" xfId="0" applyNumberFormat="1" applyFont="1" applyFill="1" applyBorder="1" applyAlignment="1">
      <alignment vertical="center"/>
    </xf>
    <xf numFmtId="0" fontId="15" fillId="0" borderId="2" xfId="0" applyFont="1" applyBorder="1" applyAlignment="1">
      <alignment horizontal="left" vertical="center" wrapText="1"/>
    </xf>
    <xf numFmtId="164" fontId="15" fillId="2" borderId="2" xfId="0" applyNumberFormat="1" applyFont="1" applyFill="1" applyBorder="1" applyAlignment="1">
      <alignment vertical="center"/>
    </xf>
    <xf numFmtId="164" fontId="15" fillId="3" borderId="2" xfId="0" applyNumberFormat="1" applyFont="1" applyFill="1" applyBorder="1" applyAlignment="1">
      <alignment vertical="center"/>
    </xf>
    <xf numFmtId="164" fontId="15" fillId="4" borderId="2" xfId="0" applyNumberFormat="1" applyFont="1" applyFill="1" applyBorder="1" applyAlignment="1">
      <alignment vertical="center"/>
    </xf>
    <xf numFmtId="164" fontId="13" fillId="5" borderId="2" xfId="0" applyNumberFormat="1" applyFont="1" applyFill="1" applyBorder="1" applyAlignment="1">
      <alignment vertical="center"/>
    </xf>
    <xf numFmtId="165" fontId="7" fillId="6" borderId="2" xfId="0" applyNumberFormat="1" applyFont="1" applyFill="1" applyBorder="1" applyAlignment="1">
      <alignment horizontal="center" vertical="center"/>
    </xf>
    <xf numFmtId="0" fontId="15" fillId="0" borderId="2" xfId="0" quotePrefix="1" applyFont="1" applyBorder="1" applyAlignment="1">
      <alignment vertical="center"/>
    </xf>
    <xf numFmtId="165" fontId="15" fillId="5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65" fontId="15" fillId="6" borderId="2" xfId="0" applyNumberFormat="1" applyFont="1" applyFill="1" applyBorder="1" applyAlignment="1">
      <alignment vertical="center"/>
    </xf>
    <xf numFmtId="165" fontId="7" fillId="6" borderId="2" xfId="0" applyNumberFormat="1" applyFont="1" applyFill="1" applyBorder="1" applyAlignment="1">
      <alignment vertical="center"/>
    </xf>
    <xf numFmtId="165" fontId="26" fillId="5" borderId="2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1" fillId="0" borderId="2" xfId="0" applyFont="1" applyBorder="1" applyAlignment="1"/>
    <xf numFmtId="0" fontId="22" fillId="0" borderId="2" xfId="0" quotePrefix="1" applyFont="1" applyFill="1" applyBorder="1" applyAlignment="1">
      <alignment vertical="center"/>
    </xf>
    <xf numFmtId="0" fontId="19" fillId="0" borderId="2" xfId="0" quotePrefix="1" applyFont="1" applyBorder="1" applyAlignment="1">
      <alignment horizontal="left" vertical="center"/>
    </xf>
    <xf numFmtId="0" fontId="5" fillId="0" borderId="0" xfId="0" quotePrefix="1" applyFont="1" applyFill="1" applyBorder="1" applyAlignment="1"/>
    <xf numFmtId="0" fontId="0" fillId="0" borderId="0" xfId="0" applyFont="1" applyAlignment="1"/>
    <xf numFmtId="0" fontId="11" fillId="4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5" fillId="0" borderId="5" xfId="0" applyFont="1" applyBorder="1"/>
    <xf numFmtId="1" fontId="7" fillId="6" borderId="5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165" fontId="15" fillId="2" borderId="5" xfId="0" applyNumberFormat="1" applyFont="1" applyFill="1" applyBorder="1" applyAlignment="1">
      <alignment vertical="center"/>
    </xf>
    <xf numFmtId="165" fontId="7" fillId="3" borderId="5" xfId="0" applyNumberFormat="1" applyFont="1" applyFill="1" applyBorder="1" applyAlignment="1">
      <alignment vertical="center"/>
    </xf>
    <xf numFmtId="165" fontId="7" fillId="4" borderId="5" xfId="0" applyNumberFormat="1" applyFont="1" applyFill="1" applyBorder="1" applyAlignment="1">
      <alignment vertical="center"/>
    </xf>
    <xf numFmtId="165" fontId="15" fillId="5" borderId="5" xfId="0" applyNumberFormat="1" applyFont="1" applyFill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165" fontId="15" fillId="5" borderId="21" xfId="0" applyNumberFormat="1" applyFont="1" applyFill="1" applyBorder="1" applyAlignment="1">
      <alignment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/>
    </xf>
    <xf numFmtId="165" fontId="15" fillId="5" borderId="13" xfId="0" applyNumberFormat="1" applyFont="1" applyFill="1" applyBorder="1" applyAlignment="1">
      <alignment vertical="center"/>
    </xf>
    <xf numFmtId="0" fontId="25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right" vertical="center"/>
    </xf>
    <xf numFmtId="0" fontId="0" fillId="0" borderId="17" xfId="0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1" fontId="0" fillId="2" borderId="10" xfId="0" applyNumberFormat="1" applyFont="1" applyFill="1" applyBorder="1" applyAlignment="1">
      <alignment horizontal="right" vertical="center"/>
    </xf>
    <xf numFmtId="1" fontId="0" fillId="3" borderId="2" xfId="0" applyNumberFormat="1" applyFont="1" applyFill="1" applyBorder="1" applyAlignment="1">
      <alignment horizontal="right" vertical="center"/>
    </xf>
    <xf numFmtId="0" fontId="1" fillId="0" borderId="9" xfId="0" applyFont="1" applyBorder="1" applyAlignment="1"/>
    <xf numFmtId="1" fontId="13" fillId="6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0" fontId="0" fillId="3" borderId="5" xfId="0" applyFont="1" applyFill="1" applyBorder="1" applyAlignment="1">
      <alignment horizontal="right" vertical="center"/>
    </xf>
    <xf numFmtId="0" fontId="0" fillId="0" borderId="0" xfId="0" quotePrefix="1"/>
    <xf numFmtId="0" fontId="7" fillId="0" borderId="0" xfId="0" quotePrefix="1" applyFont="1"/>
    <xf numFmtId="0" fontId="31" fillId="0" borderId="0" xfId="0" quotePrefix="1" applyFont="1" applyAlignment="1">
      <alignment vertical="center"/>
    </xf>
    <xf numFmtId="165" fontId="1" fillId="3" borderId="5" xfId="0" applyNumberFormat="1" applyFont="1" applyFill="1" applyBorder="1" applyAlignment="1">
      <alignment horizontal="right" vertical="center"/>
    </xf>
    <xf numFmtId="165" fontId="1" fillId="4" borderId="5" xfId="0" applyNumberFormat="1" applyFont="1" applyFill="1" applyBorder="1" applyAlignment="1">
      <alignment vertical="center"/>
    </xf>
    <xf numFmtId="164" fontId="1" fillId="4" borderId="2" xfId="0" applyNumberFormat="1" applyFont="1" applyFill="1" applyBorder="1" applyAlignment="1">
      <alignment vertical="center"/>
    </xf>
    <xf numFmtId="0" fontId="1" fillId="0" borderId="2" xfId="0" quotePrefix="1" applyFont="1" applyBorder="1" applyAlignment="1">
      <alignment vertical="center"/>
    </xf>
    <xf numFmtId="164" fontId="1" fillId="3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vertical="center"/>
    </xf>
    <xf numFmtId="165" fontId="1" fillId="3" borderId="2" xfId="0" applyNumberFormat="1" applyFont="1" applyFill="1" applyBorder="1" applyAlignment="1">
      <alignment vertical="center"/>
    </xf>
    <xf numFmtId="165" fontId="1" fillId="4" borderId="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3" fillId="0" borderId="2" xfId="0" quotePrefix="1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30" fillId="5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15" fillId="0" borderId="2" xfId="0" applyFont="1" applyBorder="1" applyAlignment="1">
      <alignment horizontal="center"/>
    </xf>
    <xf numFmtId="1" fontId="0" fillId="4" borderId="5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" fontId="0" fillId="2" borderId="7" xfId="0" applyNumberFormat="1" applyFont="1" applyFill="1" applyBorder="1" applyAlignment="1">
      <alignment horizontal="right" vertical="center"/>
    </xf>
    <xf numFmtId="1" fontId="0" fillId="3" borderId="9" xfId="0" applyNumberFormat="1" applyFont="1" applyFill="1" applyBorder="1" applyAlignment="1">
      <alignment horizontal="right" vertical="center"/>
    </xf>
    <xf numFmtId="1" fontId="0" fillId="6" borderId="3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/>
    </xf>
    <xf numFmtId="1" fontId="7" fillId="6" borderId="20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/>
    </xf>
    <xf numFmtId="165" fontId="7" fillId="6" borderId="10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vertical="center"/>
    </xf>
    <xf numFmtId="164" fontId="7" fillId="3" borderId="9" xfId="0" applyNumberFormat="1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164" fontId="15" fillId="2" borderId="3" xfId="0" applyNumberFormat="1" applyFont="1" applyFill="1" applyBorder="1" applyAlignment="1">
      <alignment vertical="center"/>
    </xf>
    <xf numFmtId="164" fontId="15" fillId="3" borderId="5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 wrapText="1"/>
    </xf>
    <xf numFmtId="165" fontId="15" fillId="5" borderId="10" xfId="0" applyNumberFormat="1" applyFont="1" applyFill="1" applyBorder="1" applyAlignment="1">
      <alignment vertical="center"/>
    </xf>
    <xf numFmtId="165" fontId="0" fillId="2" borderId="9" xfId="0" applyNumberFormat="1" applyFont="1" applyFill="1" applyBorder="1" applyAlignment="1">
      <alignment vertical="center"/>
    </xf>
    <xf numFmtId="165" fontId="15" fillId="2" borderId="12" xfId="0" applyNumberFormat="1" applyFont="1" applyFill="1" applyBorder="1" applyAlignment="1">
      <alignment vertical="center"/>
    </xf>
    <xf numFmtId="165" fontId="0" fillId="3" borderId="9" xfId="0" applyNumberFormat="1" applyFont="1" applyFill="1" applyBorder="1" applyAlignment="1">
      <alignment vertical="center"/>
    </xf>
    <xf numFmtId="165" fontId="7" fillId="3" borderId="12" xfId="0" applyNumberFormat="1" applyFont="1" applyFill="1" applyBorder="1" applyAlignment="1">
      <alignment vertical="center"/>
    </xf>
    <xf numFmtId="165" fontId="15" fillId="5" borderId="7" xfId="0" applyNumberFormat="1" applyFont="1" applyFill="1" applyBorder="1" applyAlignment="1">
      <alignment vertical="center"/>
    </xf>
    <xf numFmtId="165" fontId="15" fillId="5" borderId="24" xfId="0" applyNumberFormat="1" applyFont="1" applyFill="1" applyBorder="1" applyAlignment="1">
      <alignment vertical="center"/>
    </xf>
    <xf numFmtId="165" fontId="15" fillId="5" borderId="3" xfId="0" applyNumberFormat="1" applyFont="1" applyFill="1" applyBorder="1" applyAlignment="1">
      <alignment vertical="center"/>
    </xf>
    <xf numFmtId="165" fontId="0" fillId="4" borderId="9" xfId="0" applyNumberFormat="1" applyFont="1" applyFill="1" applyBorder="1" applyAlignment="1">
      <alignment vertical="center"/>
    </xf>
    <xf numFmtId="165" fontId="7" fillId="4" borderId="12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5" fillId="0" borderId="13" xfId="0" applyFont="1" applyBorder="1" applyAlignment="1">
      <alignment horizontal="center" vertical="center" wrapText="1"/>
    </xf>
    <xf numFmtId="1" fontId="1" fillId="2" borderId="25" xfId="0" applyNumberFormat="1" applyFont="1" applyFill="1" applyBorder="1" applyAlignment="1">
      <alignment horizontal="right" vertical="center"/>
    </xf>
    <xf numFmtId="1" fontId="1" fillId="3" borderId="25" xfId="0" applyNumberFormat="1" applyFont="1" applyFill="1" applyBorder="1" applyAlignment="1">
      <alignment horizontal="right" vertical="center"/>
    </xf>
    <xf numFmtId="1" fontId="1" fillId="4" borderId="25" xfId="0" applyNumberFormat="1" applyFont="1" applyFill="1" applyBorder="1" applyAlignment="1">
      <alignment vertical="center"/>
    </xf>
    <xf numFmtId="1" fontId="1" fillId="2" borderId="26" xfId="0" applyNumberFormat="1" applyFont="1" applyFill="1" applyBorder="1" applyAlignment="1">
      <alignment vertical="center"/>
    </xf>
    <xf numFmtId="1" fontId="1" fillId="3" borderId="26" xfId="0" applyNumberFormat="1" applyFont="1" applyFill="1" applyBorder="1" applyAlignment="1">
      <alignment vertical="center"/>
    </xf>
    <xf numFmtId="1" fontId="1" fillId="4" borderId="26" xfId="0" applyNumberFormat="1" applyFont="1" applyFill="1" applyBorder="1" applyAlignment="1">
      <alignment vertical="center"/>
    </xf>
    <xf numFmtId="164" fontId="7" fillId="2" borderId="25" xfId="0" applyNumberFormat="1" applyFont="1" applyFill="1" applyBorder="1" applyAlignment="1">
      <alignment vertical="center"/>
    </xf>
    <xf numFmtId="164" fontId="7" fillId="3" borderId="25" xfId="0" applyNumberFormat="1" applyFont="1" applyFill="1" applyBorder="1" applyAlignment="1">
      <alignment vertical="center"/>
    </xf>
    <xf numFmtId="164" fontId="7" fillId="4" borderId="25" xfId="0" applyNumberFormat="1" applyFont="1" applyFill="1" applyBorder="1" applyAlignment="1">
      <alignment vertical="center"/>
    </xf>
    <xf numFmtId="0" fontId="0" fillId="0" borderId="8" xfId="0" applyFont="1" applyBorder="1" applyAlignment="1">
      <alignment horizontal="left" vertical="center"/>
    </xf>
    <xf numFmtId="165" fontId="15" fillId="2" borderId="27" xfId="0" applyNumberFormat="1" applyFont="1" applyFill="1" applyBorder="1" applyAlignment="1">
      <alignment vertical="center"/>
    </xf>
    <xf numFmtId="165" fontId="15" fillId="2" borderId="28" xfId="0" applyNumberFormat="1" applyFont="1" applyFill="1" applyBorder="1" applyAlignment="1">
      <alignment vertical="center"/>
    </xf>
    <xf numFmtId="165" fontId="15" fillId="2" borderId="29" xfId="0" applyNumberFormat="1" applyFont="1" applyFill="1" applyBorder="1" applyAlignment="1">
      <alignment vertical="center"/>
    </xf>
    <xf numFmtId="165" fontId="7" fillId="3" borderId="27" xfId="0" applyNumberFormat="1" applyFont="1" applyFill="1" applyBorder="1" applyAlignment="1">
      <alignment vertical="center"/>
    </xf>
    <xf numFmtId="165" fontId="7" fillId="3" borderId="28" xfId="0" applyNumberFormat="1" applyFont="1" applyFill="1" applyBorder="1" applyAlignment="1">
      <alignment vertical="center"/>
    </xf>
    <xf numFmtId="165" fontId="7" fillId="3" borderId="29" xfId="0" applyNumberFormat="1" applyFont="1" applyFill="1" applyBorder="1" applyAlignment="1">
      <alignment vertical="center"/>
    </xf>
    <xf numFmtId="165" fontId="7" fillId="4" borderId="27" xfId="0" applyNumberFormat="1" applyFont="1" applyFill="1" applyBorder="1" applyAlignment="1">
      <alignment vertical="center"/>
    </xf>
    <xf numFmtId="165" fontId="7" fillId="4" borderId="28" xfId="0" applyNumberFormat="1" applyFont="1" applyFill="1" applyBorder="1" applyAlignment="1">
      <alignment vertical="center"/>
    </xf>
    <xf numFmtId="165" fontId="7" fillId="4" borderId="29" xfId="0" applyNumberFormat="1" applyFont="1" applyFill="1" applyBorder="1" applyAlignment="1">
      <alignment vertical="center"/>
    </xf>
    <xf numFmtId="165" fontId="15" fillId="2" borderId="6" xfId="0" applyNumberFormat="1" applyFont="1" applyFill="1" applyBorder="1" applyAlignment="1">
      <alignment vertical="center"/>
    </xf>
    <xf numFmtId="165" fontId="7" fillId="3" borderId="6" xfId="0" applyNumberFormat="1" applyFont="1" applyFill="1" applyBorder="1" applyAlignment="1">
      <alignment vertical="center"/>
    </xf>
    <xf numFmtId="165" fontId="7" fillId="4" borderId="6" xfId="0" applyNumberFormat="1" applyFont="1" applyFill="1" applyBorder="1" applyAlignment="1">
      <alignment vertical="center"/>
    </xf>
    <xf numFmtId="0" fontId="29" fillId="2" borderId="2" xfId="0" applyFont="1" applyFill="1" applyBorder="1" applyAlignment="1">
      <alignment horizontal="center"/>
    </xf>
    <xf numFmtId="0" fontId="29" fillId="5" borderId="2" xfId="0" applyFont="1" applyFill="1" applyBorder="1" applyAlignment="1">
      <alignment horizontal="center"/>
    </xf>
    <xf numFmtId="0" fontId="34" fillId="3" borderId="2" xfId="0" applyFont="1" applyFill="1" applyBorder="1" applyAlignment="1">
      <alignment horizontal="center"/>
    </xf>
    <xf numFmtId="0" fontId="34" fillId="4" borderId="2" xfId="0" applyFont="1" applyFill="1" applyBorder="1" applyAlignment="1">
      <alignment horizontal="center"/>
    </xf>
    <xf numFmtId="0" fontId="15" fillId="0" borderId="2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64" fontId="27" fillId="5" borderId="2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164" fontId="30" fillId="5" borderId="1" xfId="0" applyNumberFormat="1" applyFont="1" applyFill="1" applyBorder="1" applyAlignment="1">
      <alignment horizontal="center" vertical="center"/>
    </xf>
    <xf numFmtId="164" fontId="30" fillId="5" borderId="11" xfId="0" applyNumberFormat="1" applyFont="1" applyFill="1" applyBorder="1" applyAlignment="1">
      <alignment horizontal="center" vertical="center"/>
    </xf>
    <xf numFmtId="164" fontId="30" fillId="5" borderId="10" xfId="0" applyNumberFormat="1" applyFont="1" applyFill="1" applyBorder="1" applyAlignment="1">
      <alignment horizontal="center" vertical="center"/>
    </xf>
    <xf numFmtId="164" fontId="28" fillId="5" borderId="18" xfId="0" applyNumberFormat="1" applyFont="1" applyFill="1" applyBorder="1" applyAlignment="1">
      <alignment horizontal="center" vertical="center"/>
    </xf>
    <xf numFmtId="164" fontId="28" fillId="5" borderId="19" xfId="0" applyNumberFormat="1" applyFont="1" applyFill="1" applyBorder="1" applyAlignment="1">
      <alignment horizontal="center" vertical="center"/>
    </xf>
    <xf numFmtId="164" fontId="28" fillId="5" borderId="20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5"/>
  <sheetViews>
    <sheetView showGridLines="0" tabSelected="1" zoomScale="80" zoomScaleNormal="80" workbookViewId="0">
      <selection activeCell="D6" sqref="B5:D10"/>
    </sheetView>
  </sheetViews>
  <sheetFormatPr defaultRowHeight="14.5"/>
  <cols>
    <col min="1" max="1" width="2.81640625" style="4" bestFit="1" customWidth="1"/>
    <col min="2" max="2" width="20.26953125" customWidth="1"/>
    <col min="3" max="3" width="11.1796875" customWidth="1"/>
    <col min="4" max="4" width="101.54296875" customWidth="1"/>
    <col min="5" max="8" width="12.26953125" customWidth="1"/>
    <col min="9" max="9" width="12" customWidth="1"/>
    <col min="10" max="10" width="27.1796875" style="62" hidden="1" customWidth="1"/>
    <col min="256" max="256" width="2.81640625" bestFit="1" customWidth="1"/>
    <col min="257" max="257" width="20.26953125" customWidth="1"/>
    <col min="258" max="258" width="6.7265625" customWidth="1"/>
    <col min="259" max="259" width="94" customWidth="1"/>
    <col min="260" max="260" width="27.1796875" customWidth="1"/>
    <col min="261" max="264" width="12.26953125" customWidth="1"/>
    <col min="512" max="512" width="2.81640625" bestFit="1" customWidth="1"/>
    <col min="513" max="513" width="20.26953125" customWidth="1"/>
    <col min="514" max="514" width="6.7265625" customWidth="1"/>
    <col min="515" max="515" width="94" customWidth="1"/>
    <col min="516" max="516" width="27.1796875" customWidth="1"/>
    <col min="517" max="520" width="12.26953125" customWidth="1"/>
    <col min="768" max="768" width="2.81640625" bestFit="1" customWidth="1"/>
    <col min="769" max="769" width="20.26953125" customWidth="1"/>
    <col min="770" max="770" width="6.7265625" customWidth="1"/>
    <col min="771" max="771" width="94" customWidth="1"/>
    <col min="772" max="772" width="27.1796875" customWidth="1"/>
    <col min="773" max="776" width="12.26953125" customWidth="1"/>
    <col min="1024" max="1024" width="2.81640625" bestFit="1" customWidth="1"/>
    <col min="1025" max="1025" width="20.26953125" customWidth="1"/>
    <col min="1026" max="1026" width="6.7265625" customWidth="1"/>
    <col min="1027" max="1027" width="94" customWidth="1"/>
    <col min="1028" max="1028" width="27.1796875" customWidth="1"/>
    <col min="1029" max="1032" width="12.26953125" customWidth="1"/>
    <col min="1280" max="1280" width="2.81640625" bestFit="1" customWidth="1"/>
    <col min="1281" max="1281" width="20.26953125" customWidth="1"/>
    <col min="1282" max="1282" width="6.7265625" customWidth="1"/>
    <col min="1283" max="1283" width="94" customWidth="1"/>
    <col min="1284" max="1284" width="27.1796875" customWidth="1"/>
    <col min="1285" max="1288" width="12.26953125" customWidth="1"/>
    <col min="1536" max="1536" width="2.81640625" bestFit="1" customWidth="1"/>
    <col min="1537" max="1537" width="20.26953125" customWidth="1"/>
    <col min="1538" max="1538" width="6.7265625" customWidth="1"/>
    <col min="1539" max="1539" width="94" customWidth="1"/>
    <col min="1540" max="1540" width="27.1796875" customWidth="1"/>
    <col min="1541" max="1544" width="12.26953125" customWidth="1"/>
    <col min="1792" max="1792" width="2.81640625" bestFit="1" customWidth="1"/>
    <col min="1793" max="1793" width="20.26953125" customWidth="1"/>
    <col min="1794" max="1794" width="6.7265625" customWidth="1"/>
    <col min="1795" max="1795" width="94" customWidth="1"/>
    <col min="1796" max="1796" width="27.1796875" customWidth="1"/>
    <col min="1797" max="1800" width="12.26953125" customWidth="1"/>
    <col min="2048" max="2048" width="2.81640625" bestFit="1" customWidth="1"/>
    <col min="2049" max="2049" width="20.26953125" customWidth="1"/>
    <col min="2050" max="2050" width="6.7265625" customWidth="1"/>
    <col min="2051" max="2051" width="94" customWidth="1"/>
    <col min="2052" max="2052" width="27.1796875" customWidth="1"/>
    <col min="2053" max="2056" width="12.26953125" customWidth="1"/>
    <col min="2304" max="2304" width="2.81640625" bestFit="1" customWidth="1"/>
    <col min="2305" max="2305" width="20.26953125" customWidth="1"/>
    <col min="2306" max="2306" width="6.7265625" customWidth="1"/>
    <col min="2307" max="2307" width="94" customWidth="1"/>
    <col min="2308" max="2308" width="27.1796875" customWidth="1"/>
    <col min="2309" max="2312" width="12.26953125" customWidth="1"/>
    <col min="2560" max="2560" width="2.81640625" bestFit="1" customWidth="1"/>
    <col min="2561" max="2561" width="20.26953125" customWidth="1"/>
    <col min="2562" max="2562" width="6.7265625" customWidth="1"/>
    <col min="2563" max="2563" width="94" customWidth="1"/>
    <col min="2564" max="2564" width="27.1796875" customWidth="1"/>
    <col min="2565" max="2568" width="12.26953125" customWidth="1"/>
    <col min="2816" max="2816" width="2.81640625" bestFit="1" customWidth="1"/>
    <col min="2817" max="2817" width="20.26953125" customWidth="1"/>
    <col min="2818" max="2818" width="6.7265625" customWidth="1"/>
    <col min="2819" max="2819" width="94" customWidth="1"/>
    <col min="2820" max="2820" width="27.1796875" customWidth="1"/>
    <col min="2821" max="2824" width="12.26953125" customWidth="1"/>
    <col min="3072" max="3072" width="2.81640625" bestFit="1" customWidth="1"/>
    <col min="3073" max="3073" width="20.26953125" customWidth="1"/>
    <col min="3074" max="3074" width="6.7265625" customWidth="1"/>
    <col min="3075" max="3075" width="94" customWidth="1"/>
    <col min="3076" max="3076" width="27.1796875" customWidth="1"/>
    <col min="3077" max="3080" width="12.26953125" customWidth="1"/>
    <col min="3328" max="3328" width="2.81640625" bestFit="1" customWidth="1"/>
    <col min="3329" max="3329" width="20.26953125" customWidth="1"/>
    <col min="3330" max="3330" width="6.7265625" customWidth="1"/>
    <col min="3331" max="3331" width="94" customWidth="1"/>
    <col min="3332" max="3332" width="27.1796875" customWidth="1"/>
    <col min="3333" max="3336" width="12.26953125" customWidth="1"/>
    <col min="3584" max="3584" width="2.81640625" bestFit="1" customWidth="1"/>
    <col min="3585" max="3585" width="20.26953125" customWidth="1"/>
    <col min="3586" max="3586" width="6.7265625" customWidth="1"/>
    <col min="3587" max="3587" width="94" customWidth="1"/>
    <col min="3588" max="3588" width="27.1796875" customWidth="1"/>
    <col min="3589" max="3592" width="12.26953125" customWidth="1"/>
    <col min="3840" max="3840" width="2.81640625" bestFit="1" customWidth="1"/>
    <col min="3841" max="3841" width="20.26953125" customWidth="1"/>
    <col min="3842" max="3842" width="6.7265625" customWidth="1"/>
    <col min="3843" max="3843" width="94" customWidth="1"/>
    <col min="3844" max="3844" width="27.1796875" customWidth="1"/>
    <col min="3845" max="3848" width="12.26953125" customWidth="1"/>
    <col min="4096" max="4096" width="2.81640625" bestFit="1" customWidth="1"/>
    <col min="4097" max="4097" width="20.26953125" customWidth="1"/>
    <col min="4098" max="4098" width="6.7265625" customWidth="1"/>
    <col min="4099" max="4099" width="94" customWidth="1"/>
    <col min="4100" max="4100" width="27.1796875" customWidth="1"/>
    <col min="4101" max="4104" width="12.26953125" customWidth="1"/>
    <col min="4352" max="4352" width="2.81640625" bestFit="1" customWidth="1"/>
    <col min="4353" max="4353" width="20.26953125" customWidth="1"/>
    <col min="4354" max="4354" width="6.7265625" customWidth="1"/>
    <col min="4355" max="4355" width="94" customWidth="1"/>
    <col min="4356" max="4356" width="27.1796875" customWidth="1"/>
    <col min="4357" max="4360" width="12.26953125" customWidth="1"/>
    <col min="4608" max="4608" width="2.81640625" bestFit="1" customWidth="1"/>
    <col min="4609" max="4609" width="20.26953125" customWidth="1"/>
    <col min="4610" max="4610" width="6.7265625" customWidth="1"/>
    <col min="4611" max="4611" width="94" customWidth="1"/>
    <col min="4612" max="4612" width="27.1796875" customWidth="1"/>
    <col min="4613" max="4616" width="12.26953125" customWidth="1"/>
    <col min="4864" max="4864" width="2.81640625" bestFit="1" customWidth="1"/>
    <col min="4865" max="4865" width="20.26953125" customWidth="1"/>
    <col min="4866" max="4866" width="6.7265625" customWidth="1"/>
    <col min="4867" max="4867" width="94" customWidth="1"/>
    <col min="4868" max="4868" width="27.1796875" customWidth="1"/>
    <col min="4869" max="4872" width="12.26953125" customWidth="1"/>
    <col min="5120" max="5120" width="2.81640625" bestFit="1" customWidth="1"/>
    <col min="5121" max="5121" width="20.26953125" customWidth="1"/>
    <col min="5122" max="5122" width="6.7265625" customWidth="1"/>
    <col min="5123" max="5123" width="94" customWidth="1"/>
    <col min="5124" max="5124" width="27.1796875" customWidth="1"/>
    <col min="5125" max="5128" width="12.26953125" customWidth="1"/>
    <col min="5376" max="5376" width="2.81640625" bestFit="1" customWidth="1"/>
    <col min="5377" max="5377" width="20.26953125" customWidth="1"/>
    <col min="5378" max="5378" width="6.7265625" customWidth="1"/>
    <col min="5379" max="5379" width="94" customWidth="1"/>
    <col min="5380" max="5380" width="27.1796875" customWidth="1"/>
    <col min="5381" max="5384" width="12.26953125" customWidth="1"/>
    <col min="5632" max="5632" width="2.81640625" bestFit="1" customWidth="1"/>
    <col min="5633" max="5633" width="20.26953125" customWidth="1"/>
    <col min="5634" max="5634" width="6.7265625" customWidth="1"/>
    <col min="5635" max="5635" width="94" customWidth="1"/>
    <col min="5636" max="5636" width="27.1796875" customWidth="1"/>
    <col min="5637" max="5640" width="12.26953125" customWidth="1"/>
    <col min="5888" max="5888" width="2.81640625" bestFit="1" customWidth="1"/>
    <col min="5889" max="5889" width="20.26953125" customWidth="1"/>
    <col min="5890" max="5890" width="6.7265625" customWidth="1"/>
    <col min="5891" max="5891" width="94" customWidth="1"/>
    <col min="5892" max="5892" width="27.1796875" customWidth="1"/>
    <col min="5893" max="5896" width="12.26953125" customWidth="1"/>
    <col min="6144" max="6144" width="2.81640625" bestFit="1" customWidth="1"/>
    <col min="6145" max="6145" width="20.26953125" customWidth="1"/>
    <col min="6146" max="6146" width="6.7265625" customWidth="1"/>
    <col min="6147" max="6147" width="94" customWidth="1"/>
    <col min="6148" max="6148" width="27.1796875" customWidth="1"/>
    <col min="6149" max="6152" width="12.26953125" customWidth="1"/>
    <col min="6400" max="6400" width="2.81640625" bestFit="1" customWidth="1"/>
    <col min="6401" max="6401" width="20.26953125" customWidth="1"/>
    <col min="6402" max="6402" width="6.7265625" customWidth="1"/>
    <col min="6403" max="6403" width="94" customWidth="1"/>
    <col min="6404" max="6404" width="27.1796875" customWidth="1"/>
    <col min="6405" max="6408" width="12.26953125" customWidth="1"/>
    <col min="6656" max="6656" width="2.81640625" bestFit="1" customWidth="1"/>
    <col min="6657" max="6657" width="20.26953125" customWidth="1"/>
    <col min="6658" max="6658" width="6.7265625" customWidth="1"/>
    <col min="6659" max="6659" width="94" customWidth="1"/>
    <col min="6660" max="6660" width="27.1796875" customWidth="1"/>
    <col min="6661" max="6664" width="12.26953125" customWidth="1"/>
    <col min="6912" max="6912" width="2.81640625" bestFit="1" customWidth="1"/>
    <col min="6913" max="6913" width="20.26953125" customWidth="1"/>
    <col min="6914" max="6914" width="6.7265625" customWidth="1"/>
    <col min="6915" max="6915" width="94" customWidth="1"/>
    <col min="6916" max="6916" width="27.1796875" customWidth="1"/>
    <col min="6917" max="6920" width="12.26953125" customWidth="1"/>
    <col min="7168" max="7168" width="2.81640625" bestFit="1" customWidth="1"/>
    <col min="7169" max="7169" width="20.26953125" customWidth="1"/>
    <col min="7170" max="7170" width="6.7265625" customWidth="1"/>
    <col min="7171" max="7171" width="94" customWidth="1"/>
    <col min="7172" max="7172" width="27.1796875" customWidth="1"/>
    <col min="7173" max="7176" width="12.26953125" customWidth="1"/>
    <col min="7424" max="7424" width="2.81640625" bestFit="1" customWidth="1"/>
    <col min="7425" max="7425" width="20.26953125" customWidth="1"/>
    <col min="7426" max="7426" width="6.7265625" customWidth="1"/>
    <col min="7427" max="7427" width="94" customWidth="1"/>
    <col min="7428" max="7428" width="27.1796875" customWidth="1"/>
    <col min="7429" max="7432" width="12.26953125" customWidth="1"/>
    <col min="7680" max="7680" width="2.81640625" bestFit="1" customWidth="1"/>
    <col min="7681" max="7681" width="20.26953125" customWidth="1"/>
    <col min="7682" max="7682" width="6.7265625" customWidth="1"/>
    <col min="7683" max="7683" width="94" customWidth="1"/>
    <col min="7684" max="7684" width="27.1796875" customWidth="1"/>
    <col min="7685" max="7688" width="12.26953125" customWidth="1"/>
    <col min="7936" max="7936" width="2.81640625" bestFit="1" customWidth="1"/>
    <col min="7937" max="7937" width="20.26953125" customWidth="1"/>
    <col min="7938" max="7938" width="6.7265625" customWidth="1"/>
    <col min="7939" max="7939" width="94" customWidth="1"/>
    <col min="7940" max="7940" width="27.1796875" customWidth="1"/>
    <col min="7941" max="7944" width="12.26953125" customWidth="1"/>
    <col min="8192" max="8192" width="2.81640625" bestFit="1" customWidth="1"/>
    <col min="8193" max="8193" width="20.26953125" customWidth="1"/>
    <col min="8194" max="8194" width="6.7265625" customWidth="1"/>
    <col min="8195" max="8195" width="94" customWidth="1"/>
    <col min="8196" max="8196" width="27.1796875" customWidth="1"/>
    <col min="8197" max="8200" width="12.26953125" customWidth="1"/>
    <col min="8448" max="8448" width="2.81640625" bestFit="1" customWidth="1"/>
    <col min="8449" max="8449" width="20.26953125" customWidth="1"/>
    <col min="8450" max="8450" width="6.7265625" customWidth="1"/>
    <col min="8451" max="8451" width="94" customWidth="1"/>
    <col min="8452" max="8452" width="27.1796875" customWidth="1"/>
    <col min="8453" max="8456" width="12.26953125" customWidth="1"/>
    <col min="8704" max="8704" width="2.81640625" bestFit="1" customWidth="1"/>
    <col min="8705" max="8705" width="20.26953125" customWidth="1"/>
    <col min="8706" max="8706" width="6.7265625" customWidth="1"/>
    <col min="8707" max="8707" width="94" customWidth="1"/>
    <col min="8708" max="8708" width="27.1796875" customWidth="1"/>
    <col min="8709" max="8712" width="12.26953125" customWidth="1"/>
    <col min="8960" max="8960" width="2.81640625" bestFit="1" customWidth="1"/>
    <col min="8961" max="8961" width="20.26953125" customWidth="1"/>
    <col min="8962" max="8962" width="6.7265625" customWidth="1"/>
    <col min="8963" max="8963" width="94" customWidth="1"/>
    <col min="8964" max="8964" width="27.1796875" customWidth="1"/>
    <col min="8965" max="8968" width="12.26953125" customWidth="1"/>
    <col min="9216" max="9216" width="2.81640625" bestFit="1" customWidth="1"/>
    <col min="9217" max="9217" width="20.26953125" customWidth="1"/>
    <col min="9218" max="9218" width="6.7265625" customWidth="1"/>
    <col min="9219" max="9219" width="94" customWidth="1"/>
    <col min="9220" max="9220" width="27.1796875" customWidth="1"/>
    <col min="9221" max="9224" width="12.26953125" customWidth="1"/>
    <col min="9472" max="9472" width="2.81640625" bestFit="1" customWidth="1"/>
    <col min="9473" max="9473" width="20.26953125" customWidth="1"/>
    <col min="9474" max="9474" width="6.7265625" customWidth="1"/>
    <col min="9475" max="9475" width="94" customWidth="1"/>
    <col min="9476" max="9476" width="27.1796875" customWidth="1"/>
    <col min="9477" max="9480" width="12.26953125" customWidth="1"/>
    <col min="9728" max="9728" width="2.81640625" bestFit="1" customWidth="1"/>
    <col min="9729" max="9729" width="20.26953125" customWidth="1"/>
    <col min="9730" max="9730" width="6.7265625" customWidth="1"/>
    <col min="9731" max="9731" width="94" customWidth="1"/>
    <col min="9732" max="9732" width="27.1796875" customWidth="1"/>
    <col min="9733" max="9736" width="12.26953125" customWidth="1"/>
    <col min="9984" max="9984" width="2.81640625" bestFit="1" customWidth="1"/>
    <col min="9985" max="9985" width="20.26953125" customWidth="1"/>
    <col min="9986" max="9986" width="6.7265625" customWidth="1"/>
    <col min="9987" max="9987" width="94" customWidth="1"/>
    <col min="9988" max="9988" width="27.1796875" customWidth="1"/>
    <col min="9989" max="9992" width="12.26953125" customWidth="1"/>
    <col min="10240" max="10240" width="2.81640625" bestFit="1" customWidth="1"/>
    <col min="10241" max="10241" width="20.26953125" customWidth="1"/>
    <col min="10242" max="10242" width="6.7265625" customWidth="1"/>
    <col min="10243" max="10243" width="94" customWidth="1"/>
    <col min="10244" max="10244" width="27.1796875" customWidth="1"/>
    <col min="10245" max="10248" width="12.26953125" customWidth="1"/>
    <col min="10496" max="10496" width="2.81640625" bestFit="1" customWidth="1"/>
    <col min="10497" max="10497" width="20.26953125" customWidth="1"/>
    <col min="10498" max="10498" width="6.7265625" customWidth="1"/>
    <col min="10499" max="10499" width="94" customWidth="1"/>
    <col min="10500" max="10500" width="27.1796875" customWidth="1"/>
    <col min="10501" max="10504" width="12.26953125" customWidth="1"/>
    <col min="10752" max="10752" width="2.81640625" bestFit="1" customWidth="1"/>
    <col min="10753" max="10753" width="20.26953125" customWidth="1"/>
    <col min="10754" max="10754" width="6.7265625" customWidth="1"/>
    <col min="10755" max="10755" width="94" customWidth="1"/>
    <col min="10756" max="10756" width="27.1796875" customWidth="1"/>
    <col min="10757" max="10760" width="12.26953125" customWidth="1"/>
    <col min="11008" max="11008" width="2.81640625" bestFit="1" customWidth="1"/>
    <col min="11009" max="11009" width="20.26953125" customWidth="1"/>
    <col min="11010" max="11010" width="6.7265625" customWidth="1"/>
    <col min="11011" max="11011" width="94" customWidth="1"/>
    <col min="11012" max="11012" width="27.1796875" customWidth="1"/>
    <col min="11013" max="11016" width="12.26953125" customWidth="1"/>
    <col min="11264" max="11264" width="2.81640625" bestFit="1" customWidth="1"/>
    <col min="11265" max="11265" width="20.26953125" customWidth="1"/>
    <col min="11266" max="11266" width="6.7265625" customWidth="1"/>
    <col min="11267" max="11267" width="94" customWidth="1"/>
    <col min="11268" max="11268" width="27.1796875" customWidth="1"/>
    <col min="11269" max="11272" width="12.26953125" customWidth="1"/>
    <col min="11520" max="11520" width="2.81640625" bestFit="1" customWidth="1"/>
    <col min="11521" max="11521" width="20.26953125" customWidth="1"/>
    <col min="11522" max="11522" width="6.7265625" customWidth="1"/>
    <col min="11523" max="11523" width="94" customWidth="1"/>
    <col min="11524" max="11524" width="27.1796875" customWidth="1"/>
    <col min="11525" max="11528" width="12.26953125" customWidth="1"/>
    <col min="11776" max="11776" width="2.81640625" bestFit="1" customWidth="1"/>
    <col min="11777" max="11777" width="20.26953125" customWidth="1"/>
    <col min="11778" max="11778" width="6.7265625" customWidth="1"/>
    <col min="11779" max="11779" width="94" customWidth="1"/>
    <col min="11780" max="11780" width="27.1796875" customWidth="1"/>
    <col min="11781" max="11784" width="12.26953125" customWidth="1"/>
    <col min="12032" max="12032" width="2.81640625" bestFit="1" customWidth="1"/>
    <col min="12033" max="12033" width="20.26953125" customWidth="1"/>
    <col min="12034" max="12034" width="6.7265625" customWidth="1"/>
    <col min="12035" max="12035" width="94" customWidth="1"/>
    <col min="12036" max="12036" width="27.1796875" customWidth="1"/>
    <col min="12037" max="12040" width="12.26953125" customWidth="1"/>
    <col min="12288" max="12288" width="2.81640625" bestFit="1" customWidth="1"/>
    <col min="12289" max="12289" width="20.26953125" customWidth="1"/>
    <col min="12290" max="12290" width="6.7265625" customWidth="1"/>
    <col min="12291" max="12291" width="94" customWidth="1"/>
    <col min="12292" max="12292" width="27.1796875" customWidth="1"/>
    <col min="12293" max="12296" width="12.26953125" customWidth="1"/>
    <col min="12544" max="12544" width="2.81640625" bestFit="1" customWidth="1"/>
    <col min="12545" max="12545" width="20.26953125" customWidth="1"/>
    <col min="12546" max="12546" width="6.7265625" customWidth="1"/>
    <col min="12547" max="12547" width="94" customWidth="1"/>
    <col min="12548" max="12548" width="27.1796875" customWidth="1"/>
    <col min="12549" max="12552" width="12.26953125" customWidth="1"/>
    <col min="12800" max="12800" width="2.81640625" bestFit="1" customWidth="1"/>
    <col min="12801" max="12801" width="20.26953125" customWidth="1"/>
    <col min="12802" max="12802" width="6.7265625" customWidth="1"/>
    <col min="12803" max="12803" width="94" customWidth="1"/>
    <col min="12804" max="12804" width="27.1796875" customWidth="1"/>
    <col min="12805" max="12808" width="12.26953125" customWidth="1"/>
    <col min="13056" max="13056" width="2.81640625" bestFit="1" customWidth="1"/>
    <col min="13057" max="13057" width="20.26953125" customWidth="1"/>
    <col min="13058" max="13058" width="6.7265625" customWidth="1"/>
    <col min="13059" max="13059" width="94" customWidth="1"/>
    <col min="13060" max="13060" width="27.1796875" customWidth="1"/>
    <col min="13061" max="13064" width="12.26953125" customWidth="1"/>
    <col min="13312" max="13312" width="2.81640625" bestFit="1" customWidth="1"/>
    <col min="13313" max="13313" width="20.26953125" customWidth="1"/>
    <col min="13314" max="13314" width="6.7265625" customWidth="1"/>
    <col min="13315" max="13315" width="94" customWidth="1"/>
    <col min="13316" max="13316" width="27.1796875" customWidth="1"/>
    <col min="13317" max="13320" width="12.26953125" customWidth="1"/>
    <col min="13568" max="13568" width="2.81640625" bestFit="1" customWidth="1"/>
    <col min="13569" max="13569" width="20.26953125" customWidth="1"/>
    <col min="13570" max="13570" width="6.7265625" customWidth="1"/>
    <col min="13571" max="13571" width="94" customWidth="1"/>
    <col min="13572" max="13572" width="27.1796875" customWidth="1"/>
    <col min="13573" max="13576" width="12.26953125" customWidth="1"/>
    <col min="13824" max="13824" width="2.81640625" bestFit="1" customWidth="1"/>
    <col min="13825" max="13825" width="20.26953125" customWidth="1"/>
    <col min="13826" max="13826" width="6.7265625" customWidth="1"/>
    <col min="13827" max="13827" width="94" customWidth="1"/>
    <col min="13828" max="13828" width="27.1796875" customWidth="1"/>
    <col min="13829" max="13832" width="12.26953125" customWidth="1"/>
    <col min="14080" max="14080" width="2.81640625" bestFit="1" customWidth="1"/>
    <col min="14081" max="14081" width="20.26953125" customWidth="1"/>
    <col min="14082" max="14082" width="6.7265625" customWidth="1"/>
    <col min="14083" max="14083" width="94" customWidth="1"/>
    <col min="14084" max="14084" width="27.1796875" customWidth="1"/>
    <col min="14085" max="14088" width="12.26953125" customWidth="1"/>
    <col min="14336" max="14336" width="2.81640625" bestFit="1" customWidth="1"/>
    <col min="14337" max="14337" width="20.26953125" customWidth="1"/>
    <col min="14338" max="14338" width="6.7265625" customWidth="1"/>
    <col min="14339" max="14339" width="94" customWidth="1"/>
    <col min="14340" max="14340" width="27.1796875" customWidth="1"/>
    <col min="14341" max="14344" width="12.26953125" customWidth="1"/>
    <col min="14592" max="14592" width="2.81640625" bestFit="1" customWidth="1"/>
    <col min="14593" max="14593" width="20.26953125" customWidth="1"/>
    <col min="14594" max="14594" width="6.7265625" customWidth="1"/>
    <col min="14595" max="14595" width="94" customWidth="1"/>
    <col min="14596" max="14596" width="27.1796875" customWidth="1"/>
    <col min="14597" max="14600" width="12.26953125" customWidth="1"/>
    <col min="14848" max="14848" width="2.81640625" bestFit="1" customWidth="1"/>
    <col min="14849" max="14849" width="20.26953125" customWidth="1"/>
    <col min="14850" max="14850" width="6.7265625" customWidth="1"/>
    <col min="14851" max="14851" width="94" customWidth="1"/>
    <col min="14852" max="14852" width="27.1796875" customWidth="1"/>
    <col min="14853" max="14856" width="12.26953125" customWidth="1"/>
    <col min="15104" max="15104" width="2.81640625" bestFit="1" customWidth="1"/>
    <col min="15105" max="15105" width="20.26953125" customWidth="1"/>
    <col min="15106" max="15106" width="6.7265625" customWidth="1"/>
    <col min="15107" max="15107" width="94" customWidth="1"/>
    <col min="15108" max="15108" width="27.1796875" customWidth="1"/>
    <col min="15109" max="15112" width="12.26953125" customWidth="1"/>
    <col min="15360" max="15360" width="2.81640625" bestFit="1" customWidth="1"/>
    <col min="15361" max="15361" width="20.26953125" customWidth="1"/>
    <col min="15362" max="15362" width="6.7265625" customWidth="1"/>
    <col min="15363" max="15363" width="94" customWidth="1"/>
    <col min="15364" max="15364" width="27.1796875" customWidth="1"/>
    <col min="15365" max="15368" width="12.26953125" customWidth="1"/>
    <col min="15616" max="15616" width="2.81640625" bestFit="1" customWidth="1"/>
    <col min="15617" max="15617" width="20.26953125" customWidth="1"/>
    <col min="15618" max="15618" width="6.7265625" customWidth="1"/>
    <col min="15619" max="15619" width="94" customWidth="1"/>
    <col min="15620" max="15620" width="27.1796875" customWidth="1"/>
    <col min="15621" max="15624" width="12.26953125" customWidth="1"/>
    <col min="15872" max="15872" width="2.81640625" bestFit="1" customWidth="1"/>
    <col min="15873" max="15873" width="20.26953125" customWidth="1"/>
    <col min="15874" max="15874" width="6.7265625" customWidth="1"/>
    <col min="15875" max="15875" width="94" customWidth="1"/>
    <col min="15876" max="15876" width="27.1796875" customWidth="1"/>
    <col min="15877" max="15880" width="12.26953125" customWidth="1"/>
    <col min="16128" max="16128" width="2.81640625" bestFit="1" customWidth="1"/>
    <col min="16129" max="16129" width="20.26953125" customWidth="1"/>
    <col min="16130" max="16130" width="6.7265625" customWidth="1"/>
    <col min="16131" max="16131" width="94" customWidth="1"/>
    <col min="16132" max="16132" width="27.1796875" customWidth="1"/>
    <col min="16133" max="16136" width="12.26953125" customWidth="1"/>
  </cols>
  <sheetData>
    <row r="1" spans="1:10" ht="21">
      <c r="A1" s="1"/>
      <c r="B1" s="2" t="s">
        <v>87</v>
      </c>
      <c r="C1" s="2"/>
      <c r="D1" s="2"/>
      <c r="E1" s="2"/>
      <c r="F1" s="2"/>
      <c r="G1" s="2"/>
      <c r="H1" s="2"/>
      <c r="J1" s="55"/>
    </row>
    <row r="2" spans="1:10" ht="15.5">
      <c r="A2" s="3"/>
      <c r="D2" s="4"/>
      <c r="E2" s="5"/>
      <c r="F2" s="6"/>
      <c r="G2" s="6"/>
      <c r="H2" s="5"/>
      <c r="J2" s="56"/>
    </row>
    <row r="3" spans="1:10" ht="18.5">
      <c r="A3" s="3"/>
      <c r="B3" s="202" t="s">
        <v>78</v>
      </c>
      <c r="C3" s="202"/>
      <c r="D3" s="202"/>
      <c r="E3" s="177" t="s">
        <v>0</v>
      </c>
      <c r="F3" s="179" t="s">
        <v>1</v>
      </c>
      <c r="G3" s="180" t="s">
        <v>65</v>
      </c>
      <c r="H3" s="178" t="s">
        <v>2</v>
      </c>
      <c r="J3" s="57"/>
    </row>
    <row r="4" spans="1:10" ht="43.5">
      <c r="A4" s="3"/>
      <c r="B4" s="202"/>
      <c r="C4" s="202"/>
      <c r="D4" s="202"/>
      <c r="E4" s="30" t="s">
        <v>3</v>
      </c>
      <c r="F4" s="31" t="s">
        <v>4</v>
      </c>
      <c r="G4" s="63" t="s">
        <v>44</v>
      </c>
      <c r="H4" s="33" t="s">
        <v>5</v>
      </c>
      <c r="J4" s="57"/>
    </row>
    <row r="5" spans="1:10" ht="24">
      <c r="A5" s="3"/>
      <c r="B5" s="186" t="s">
        <v>40</v>
      </c>
      <c r="C5" s="187"/>
      <c r="D5" s="187"/>
      <c r="E5" s="130" t="s">
        <v>6</v>
      </c>
      <c r="F5" s="131" t="s">
        <v>7</v>
      </c>
      <c r="G5" s="132" t="s">
        <v>8</v>
      </c>
      <c r="H5" s="36" t="s">
        <v>9</v>
      </c>
      <c r="J5" s="57"/>
    </row>
    <row r="6" spans="1:10" ht="15.5">
      <c r="A6" s="3"/>
      <c r="B6" s="188" t="s">
        <v>11</v>
      </c>
      <c r="C6" s="65" t="s">
        <v>46</v>
      </c>
      <c r="D6" s="64" t="s">
        <v>67</v>
      </c>
      <c r="E6" s="96">
        <v>1230</v>
      </c>
      <c r="F6" s="97">
        <v>2149</v>
      </c>
      <c r="G6" s="123">
        <v>2500</v>
      </c>
      <c r="H6" s="94"/>
      <c r="I6" s="90"/>
      <c r="J6" s="57"/>
    </row>
    <row r="7" spans="1:10" s="20" customFormat="1">
      <c r="A7" s="1"/>
      <c r="B7" s="182"/>
      <c r="C7" s="88" t="s">
        <v>51</v>
      </c>
      <c r="D7" s="73" t="s">
        <v>41</v>
      </c>
      <c r="E7" s="91">
        <f>E10-E11</f>
        <v>70</v>
      </c>
      <c r="F7" s="92">
        <f>F10-F11</f>
        <v>-70</v>
      </c>
      <c r="G7" s="25">
        <f>G10-G11</f>
        <v>-169</v>
      </c>
      <c r="H7" s="29" t="s">
        <v>9</v>
      </c>
      <c r="I7" s="98"/>
      <c r="J7" s="8"/>
    </row>
    <row r="8" spans="1:10" s="6" customFormat="1">
      <c r="A8" s="21"/>
      <c r="B8" s="182"/>
      <c r="C8" s="89" t="s">
        <v>52</v>
      </c>
      <c r="D8" s="74" t="s">
        <v>42</v>
      </c>
      <c r="E8" s="91">
        <f>E9-E7</f>
        <v>-30</v>
      </c>
      <c r="F8" s="92">
        <f>F9-F7</f>
        <v>-99</v>
      </c>
      <c r="G8" s="25">
        <f>G9-G7</f>
        <v>0</v>
      </c>
      <c r="H8" s="29" t="s">
        <v>9</v>
      </c>
      <c r="I8" s="100"/>
      <c r="J8" s="8"/>
    </row>
    <row r="9" spans="1:10" s="6" customFormat="1" ht="15" thickBot="1">
      <c r="A9" s="21"/>
      <c r="B9" s="182"/>
      <c r="C9" s="67" t="s">
        <v>48</v>
      </c>
      <c r="D9" s="95" t="s">
        <v>66</v>
      </c>
      <c r="E9" s="125">
        <f>E10-E6</f>
        <v>40</v>
      </c>
      <c r="F9" s="126">
        <f>F10-F6</f>
        <v>-169</v>
      </c>
      <c r="G9" s="37">
        <f>G10-G6</f>
        <v>-169</v>
      </c>
      <c r="H9" s="68" t="s">
        <v>9</v>
      </c>
      <c r="I9" s="99"/>
      <c r="J9" s="58"/>
    </row>
    <row r="10" spans="1:10" ht="30.75" customHeight="1" thickBot="1">
      <c r="A10" s="3"/>
      <c r="B10" s="182"/>
      <c r="C10" s="69" t="s">
        <v>47</v>
      </c>
      <c r="D10" s="124" t="s">
        <v>45</v>
      </c>
      <c r="E10" s="155">
        <v>1270</v>
      </c>
      <c r="F10" s="156">
        <v>1980</v>
      </c>
      <c r="G10" s="157">
        <v>2331</v>
      </c>
      <c r="H10" s="127" t="s">
        <v>9</v>
      </c>
      <c r="I10" s="90"/>
      <c r="J10" s="7" t="s">
        <v>10</v>
      </c>
    </row>
    <row r="11" spans="1:10" ht="29.5" thickBot="1">
      <c r="A11" s="3"/>
      <c r="B11" s="154" t="s">
        <v>39</v>
      </c>
      <c r="C11" s="66" t="s">
        <v>50</v>
      </c>
      <c r="D11" s="128" t="s">
        <v>39</v>
      </c>
      <c r="E11" s="158">
        <v>1200</v>
      </c>
      <c r="F11" s="159">
        <v>2050</v>
      </c>
      <c r="G11" s="160">
        <v>2500</v>
      </c>
      <c r="H11" s="129" t="s">
        <v>9</v>
      </c>
      <c r="I11" s="90"/>
      <c r="J11" s="27" t="s">
        <v>10</v>
      </c>
    </row>
    <row r="12" spans="1:10" ht="19" thickTop="1">
      <c r="A12" s="3"/>
      <c r="B12" s="189" t="s">
        <v>12</v>
      </c>
      <c r="C12" s="190"/>
      <c r="D12" s="191"/>
      <c r="E12" s="50" t="s">
        <v>13</v>
      </c>
      <c r="F12" s="51" t="s">
        <v>13</v>
      </c>
      <c r="G12" s="52" t="s">
        <v>13</v>
      </c>
      <c r="H12" s="53" t="s">
        <v>13</v>
      </c>
      <c r="J12" s="57"/>
    </row>
    <row r="13" spans="1:10" s="18" customFormat="1" ht="15.75" customHeight="1">
      <c r="A13" s="3"/>
      <c r="B13" s="188" t="s">
        <v>82</v>
      </c>
      <c r="C13" s="69" t="s">
        <v>53</v>
      </c>
      <c r="D13" s="71" t="s">
        <v>83</v>
      </c>
      <c r="E13" s="193">
        <v>1</v>
      </c>
      <c r="F13" s="194"/>
      <c r="G13" s="194"/>
      <c r="H13" s="195"/>
      <c r="J13" s="70" t="s">
        <v>14</v>
      </c>
    </row>
    <row r="14" spans="1:10" ht="15" thickBot="1">
      <c r="A14" s="3"/>
      <c r="B14" s="182"/>
      <c r="C14" s="88" t="s">
        <v>70</v>
      </c>
      <c r="D14" s="73" t="s">
        <v>81</v>
      </c>
      <c r="E14" s="135">
        <f>E10/E11</f>
        <v>1.0583333333333333</v>
      </c>
      <c r="F14" s="136">
        <f>F10/F11</f>
        <v>0.96585365853658534</v>
      </c>
      <c r="G14" s="137">
        <f>(G10/G11)</f>
        <v>0.93240000000000001</v>
      </c>
      <c r="H14" s="43" t="s">
        <v>9</v>
      </c>
      <c r="I14" s="90"/>
      <c r="J14" s="59" t="s">
        <v>16</v>
      </c>
    </row>
    <row r="15" spans="1:10" ht="15" thickBot="1">
      <c r="A15" s="3"/>
      <c r="B15" s="182"/>
      <c r="C15" s="89" t="s">
        <v>71</v>
      </c>
      <c r="D15" s="133" t="s">
        <v>17</v>
      </c>
      <c r="E15" s="161">
        <v>0.91</v>
      </c>
      <c r="F15" s="162">
        <v>0.96</v>
      </c>
      <c r="G15" s="163">
        <v>0.95</v>
      </c>
      <c r="H15" s="134" t="s">
        <v>9</v>
      </c>
      <c r="I15" s="90"/>
      <c r="J15" s="10" t="s">
        <v>43</v>
      </c>
    </row>
    <row r="16" spans="1:10" ht="15.5">
      <c r="A16" s="3"/>
      <c r="B16" s="182"/>
      <c r="C16" s="72" t="s">
        <v>56</v>
      </c>
      <c r="D16" s="72" t="s">
        <v>84</v>
      </c>
      <c r="E16" s="138">
        <f>(E14+E15)/2</f>
        <v>0.98416666666666663</v>
      </c>
      <c r="F16" s="139">
        <f>(F14+F15)/2</f>
        <v>0.96292682926829265</v>
      </c>
      <c r="G16" s="140">
        <f>(G14+G15)/2</f>
        <v>0.94120000000000004</v>
      </c>
      <c r="H16" s="42">
        <f>SUM(E16:G16)/3</f>
        <v>0.96276449864498648</v>
      </c>
      <c r="I16" s="90"/>
      <c r="J16" s="60" t="s">
        <v>15</v>
      </c>
    </row>
    <row r="17" spans="1:10" ht="19" thickBot="1">
      <c r="A17" s="3"/>
      <c r="B17" s="192"/>
      <c r="C17" s="66" t="s">
        <v>54</v>
      </c>
      <c r="D17" s="79" t="s">
        <v>86</v>
      </c>
      <c r="E17" s="196">
        <f>E13*$H16</f>
        <v>0.96276449864498648</v>
      </c>
      <c r="F17" s="197"/>
      <c r="G17" s="197"/>
      <c r="H17" s="198"/>
      <c r="J17" s="44" t="s">
        <v>18</v>
      </c>
    </row>
    <row r="18" spans="1:10" ht="15.75" customHeight="1" thickTop="1">
      <c r="A18" s="3"/>
      <c r="B18" s="199" t="s">
        <v>19</v>
      </c>
      <c r="C18" s="80" t="s">
        <v>55</v>
      </c>
      <c r="D18" s="81" t="s">
        <v>72</v>
      </c>
      <c r="E18" s="107">
        <f>E6*$E13</f>
        <v>1230</v>
      </c>
      <c r="F18" s="101">
        <f>F6*$E13</f>
        <v>2149</v>
      </c>
      <c r="G18" s="102">
        <f>G6*$E13</f>
        <v>2500</v>
      </c>
      <c r="H18" s="82">
        <f t="shared" ref="H18:H23" si="0">E18</f>
        <v>1230</v>
      </c>
      <c r="J18" s="10" t="s">
        <v>20</v>
      </c>
    </row>
    <row r="19" spans="1:10">
      <c r="A19" s="3"/>
      <c r="B19" s="183"/>
      <c r="C19" s="65" t="s">
        <v>57</v>
      </c>
      <c r="D19" s="28" t="s">
        <v>69</v>
      </c>
      <c r="E19" s="108">
        <f>E10*$E17</f>
        <v>1222.7109132791329</v>
      </c>
      <c r="F19" s="109">
        <f>F10*$E17</f>
        <v>1906.2737073170733</v>
      </c>
      <c r="G19" s="110">
        <f>G10*$E17</f>
        <v>2244.2040463414633</v>
      </c>
      <c r="H19" s="78">
        <f t="shared" si="0"/>
        <v>1222.7109132791329</v>
      </c>
      <c r="J19" s="10"/>
    </row>
    <row r="20" spans="1:10" ht="15" thickBot="1">
      <c r="A20" s="3"/>
      <c r="B20" s="200"/>
      <c r="C20" s="38" t="s">
        <v>58</v>
      </c>
      <c r="D20" s="152" t="s">
        <v>26</v>
      </c>
      <c r="E20" s="143">
        <f>E24-E23</f>
        <v>-9.2890867208670898</v>
      </c>
      <c r="F20" s="145">
        <f>F24-F23</f>
        <v>-244.72629268292667</v>
      </c>
      <c r="G20" s="150">
        <f>G24-G23</f>
        <v>-257.79595365853675</v>
      </c>
      <c r="H20" s="45">
        <f t="shared" si="0"/>
        <v>-9.2890867208670898</v>
      </c>
      <c r="I20" s="19"/>
      <c r="J20" s="10"/>
    </row>
    <row r="21" spans="1:10">
      <c r="A21" s="3"/>
      <c r="B21" s="200"/>
      <c r="C21" s="88" t="s">
        <v>75</v>
      </c>
      <c r="D21" s="164" t="s">
        <v>24</v>
      </c>
      <c r="E21" s="165">
        <v>1</v>
      </c>
      <c r="F21" s="168">
        <v>1</v>
      </c>
      <c r="G21" s="171">
        <v>1</v>
      </c>
      <c r="H21" s="147">
        <f t="shared" si="0"/>
        <v>1</v>
      </c>
      <c r="I21" s="19"/>
      <c r="J21" s="8"/>
    </row>
    <row r="22" spans="1:10">
      <c r="A22" s="3"/>
      <c r="B22" s="200"/>
      <c r="C22" s="89" t="s">
        <v>75</v>
      </c>
      <c r="D22" s="133" t="s">
        <v>25</v>
      </c>
      <c r="E22" s="166">
        <v>1</v>
      </c>
      <c r="F22" s="169">
        <v>1</v>
      </c>
      <c r="G22" s="172">
        <v>1</v>
      </c>
      <c r="H22" s="148">
        <f t="shared" si="0"/>
        <v>1</v>
      </c>
      <c r="J22" s="8"/>
    </row>
    <row r="23" spans="1:10" ht="15" thickBot="1">
      <c r="A23" s="3"/>
      <c r="B23" s="200"/>
      <c r="C23" s="72" t="s">
        <v>76</v>
      </c>
      <c r="D23" s="153" t="s">
        <v>22</v>
      </c>
      <c r="E23" s="167">
        <f>SUM(E21:E22)</f>
        <v>2</v>
      </c>
      <c r="F23" s="170">
        <f>SUM(F21:F22)</f>
        <v>2</v>
      </c>
      <c r="G23" s="173">
        <f>SUM(G21:G22)</f>
        <v>2</v>
      </c>
      <c r="H23" s="149">
        <f t="shared" si="0"/>
        <v>2</v>
      </c>
      <c r="J23" s="12"/>
    </row>
    <row r="24" spans="1:10" ht="15" thickBot="1">
      <c r="A24" s="3"/>
      <c r="B24" s="201"/>
      <c r="C24" s="83" t="s">
        <v>77</v>
      </c>
      <c r="D24" s="84" t="str">
        <f>"Total Change in Accessible Resources &amp; Ecosystem Capital Capability, in ECU = "&amp;C19&amp;"-"&amp;C18</f>
        <v>Total Change in Accessible Resources &amp; Ecosystem Capital Capability, in ECU = EC7-EC6</v>
      </c>
      <c r="E24" s="144">
        <f>E19-E18</f>
        <v>-7.2890867208670898</v>
      </c>
      <c r="F24" s="146">
        <f>F19-F18</f>
        <v>-242.72629268292667</v>
      </c>
      <c r="G24" s="151">
        <f>G19-G18</f>
        <v>-255.79595365853675</v>
      </c>
      <c r="H24" s="85">
        <f t="shared" ref="H24:H28" si="1">E24</f>
        <v>-7.2890867208670898</v>
      </c>
      <c r="J24" s="11"/>
    </row>
    <row r="25" spans="1:10" ht="26.25" customHeight="1" thickTop="1" thickBot="1">
      <c r="A25" s="3"/>
      <c r="B25" s="181" t="s">
        <v>28</v>
      </c>
      <c r="C25" s="86" t="str">
        <f>"EC81"&amp;" = "&amp;C20</f>
        <v>EC81 = EC71</v>
      </c>
      <c r="D25" s="87" t="str">
        <f>D20</f>
        <v>Activities' Net Accumulation of Ecosystem Capital Capability, in ECU [IF&lt;0, = degradation; IF&gt;0, =  renewal]</v>
      </c>
      <c r="E25" s="174">
        <f>E20</f>
        <v>-9.2890867208670898</v>
      </c>
      <c r="F25" s="175">
        <f>F20</f>
        <v>-244.72629268292667</v>
      </c>
      <c r="G25" s="176">
        <f>G24</f>
        <v>-255.79595365853675</v>
      </c>
      <c r="H25" s="78">
        <f>E25</f>
        <v>-9.2890867208670898</v>
      </c>
      <c r="J25" s="11"/>
    </row>
    <row r="26" spans="1:10">
      <c r="A26" s="3"/>
      <c r="B26" s="182"/>
      <c r="C26" s="88" t="s">
        <v>62</v>
      </c>
      <c r="D26" s="164" t="s">
        <v>60</v>
      </c>
      <c r="E26" s="165">
        <v>-3</v>
      </c>
      <c r="F26" s="168">
        <v>-2</v>
      </c>
      <c r="G26" s="171">
        <v>-4</v>
      </c>
      <c r="H26" s="142">
        <f>E26</f>
        <v>-3</v>
      </c>
      <c r="J26" s="46" t="s">
        <v>29</v>
      </c>
    </row>
    <row r="27" spans="1:10">
      <c r="A27" s="3"/>
      <c r="B27" s="182"/>
      <c r="C27" s="89" t="s">
        <v>63</v>
      </c>
      <c r="D27" s="133" t="s">
        <v>30</v>
      </c>
      <c r="E27" s="166">
        <v>-1</v>
      </c>
      <c r="F27" s="169">
        <v>-10</v>
      </c>
      <c r="G27" s="172">
        <v>-15</v>
      </c>
      <c r="H27" s="142">
        <f>E27</f>
        <v>-1</v>
      </c>
      <c r="J27" s="8" t="s">
        <v>10</v>
      </c>
    </row>
    <row r="28" spans="1:10" ht="15" thickBot="1">
      <c r="A28" s="3"/>
      <c r="B28" s="182"/>
      <c r="C28" s="72" t="s">
        <v>61</v>
      </c>
      <c r="D28" s="141" t="s">
        <v>80</v>
      </c>
      <c r="E28" s="167">
        <f>SUM(E26:E27)</f>
        <v>-4</v>
      </c>
      <c r="F28" s="170">
        <f>SUM(F26:F27)</f>
        <v>-12</v>
      </c>
      <c r="G28" s="173">
        <f>SUM(G26:G27)</f>
        <v>-19</v>
      </c>
      <c r="H28" s="142">
        <f t="shared" si="1"/>
        <v>-4</v>
      </c>
      <c r="J28" s="8" t="s">
        <v>10</v>
      </c>
    </row>
    <row r="29" spans="1:10">
      <c r="A29" s="3"/>
      <c r="B29" s="182"/>
      <c r="C29" s="69" t="s">
        <v>59</v>
      </c>
      <c r="D29" s="22" t="s">
        <v>31</v>
      </c>
      <c r="E29" s="75">
        <f>E20+E28</f>
        <v>-13.28908672086709</v>
      </c>
      <c r="F29" s="76">
        <f>F20+F28</f>
        <v>-256.72629268292667</v>
      </c>
      <c r="G29" s="77">
        <f>G20+G28</f>
        <v>-276.79595365853675</v>
      </c>
      <c r="H29" s="45">
        <f>E29</f>
        <v>-13.28908672086709</v>
      </c>
      <c r="J29" s="46" t="s">
        <v>32</v>
      </c>
    </row>
    <row r="30" spans="1:10" ht="18.5">
      <c r="A30" s="3"/>
      <c r="B30" s="183"/>
      <c r="C30" s="69" t="s">
        <v>64</v>
      </c>
      <c r="D30" s="22" t="s">
        <v>33</v>
      </c>
      <c r="E30" s="47"/>
      <c r="F30" s="48"/>
      <c r="G30" s="48"/>
      <c r="H30" s="49">
        <f>H29</f>
        <v>-13.28908672086709</v>
      </c>
      <c r="J30" s="46" t="s">
        <v>34</v>
      </c>
    </row>
    <row r="31" spans="1:10" s="121" customFormat="1" ht="18.5">
      <c r="A31" s="120"/>
      <c r="B31" s="203" t="s">
        <v>73</v>
      </c>
      <c r="C31" s="203"/>
      <c r="D31" s="203"/>
      <c r="E31" s="203"/>
      <c r="F31" s="203"/>
      <c r="G31" s="203"/>
      <c r="H31" s="203"/>
      <c r="J31" s="111"/>
    </row>
    <row r="32" spans="1:10" ht="15.5">
      <c r="A32" s="3"/>
      <c r="B32" s="188"/>
      <c r="C32" s="24" t="s">
        <v>56</v>
      </c>
      <c r="D32" s="38" t="s">
        <v>84</v>
      </c>
      <c r="E32" s="39">
        <f>(E14+E15)/2</f>
        <v>0.98416666666666663</v>
      </c>
      <c r="F32" s="40">
        <f>(F31+F34)/2</f>
        <v>0.46067938576081896</v>
      </c>
      <c r="G32" s="41">
        <f>(G31+G34)/2</f>
        <v>0.4662</v>
      </c>
      <c r="H32" s="42">
        <f>SUM(E32:G32)/3</f>
        <v>0.63701535080916183</v>
      </c>
      <c r="I32" s="90"/>
      <c r="J32" s="60" t="s">
        <v>15</v>
      </c>
    </row>
    <row r="33" spans="1:10" s="113" customFormat="1" ht="15.5">
      <c r="A33" s="112"/>
      <c r="B33" s="182"/>
      <c r="C33" s="116" t="s">
        <v>54</v>
      </c>
      <c r="D33" s="117" t="s">
        <v>85</v>
      </c>
      <c r="E33" s="185">
        <f>E13*$H16</f>
        <v>0.96276449864498648</v>
      </c>
      <c r="F33" s="185"/>
      <c r="G33" s="185"/>
      <c r="H33" s="185"/>
      <c r="J33" s="114" t="s">
        <v>74</v>
      </c>
    </row>
    <row r="34" spans="1:10" s="6" customFormat="1">
      <c r="A34" s="21"/>
      <c r="B34" s="182"/>
      <c r="C34" s="122" t="s">
        <v>49</v>
      </c>
      <c r="D34" s="9" t="str">
        <f>"Index of Change in Volume of Basic Resource Accessibility = EC2/EC1"</f>
        <v>Index of Change in Volume of Basic Resource Accessibility = EC2/EC1</v>
      </c>
      <c r="E34" s="118">
        <f>E10/E6</f>
        <v>1.032520325203252</v>
      </c>
      <c r="F34" s="105">
        <f>F10/F6</f>
        <v>0.92135877152163792</v>
      </c>
      <c r="G34" s="103">
        <f>G10/G6</f>
        <v>0.93240000000000001</v>
      </c>
      <c r="H34" s="23" t="s">
        <v>9</v>
      </c>
      <c r="J34" s="93"/>
    </row>
    <row r="35" spans="1:10" s="18" customFormat="1" ht="15.5">
      <c r="A35" s="3"/>
      <c r="B35" s="183"/>
      <c r="C35" s="69" t="s">
        <v>68</v>
      </c>
      <c r="D35" s="22" t="str">
        <f>"Index of Change in Ecological Value of Ecosystem Capital Capability ="&amp;C34&amp;"x"&amp;C33</f>
        <v>Index of Change in Ecological Value of Ecosystem Capital Capability =EC22xEC5</v>
      </c>
      <c r="E35" s="119">
        <f>E34*$E17</f>
        <v>0.99407391323506733</v>
      </c>
      <c r="F35" s="105">
        <f>F34*$E17</f>
        <v>0.88705151573619034</v>
      </c>
      <c r="G35" s="106">
        <f>G34*$E17</f>
        <v>0.89768161853658535</v>
      </c>
      <c r="H35" s="119">
        <f>E35</f>
        <v>0.99407391323506733</v>
      </c>
      <c r="J35" s="104"/>
    </row>
    <row r="36" spans="1:10" ht="15.5">
      <c r="A36" s="13"/>
      <c r="B36" s="14"/>
      <c r="C36" s="14"/>
      <c r="D36" s="15"/>
      <c r="E36" s="16"/>
      <c r="F36" s="17"/>
      <c r="G36" s="17"/>
      <c r="H36" s="16"/>
      <c r="J36" s="61"/>
    </row>
    <row r="37" spans="1:10" ht="18.5">
      <c r="A37" s="3"/>
      <c r="B37" s="202" t="s">
        <v>35</v>
      </c>
      <c r="C37" s="202"/>
      <c r="D37" s="202"/>
      <c r="E37" s="177" t="s">
        <v>0</v>
      </c>
      <c r="F37" s="179" t="s">
        <v>1</v>
      </c>
      <c r="G37" s="180" t="str">
        <f>G3</f>
        <v>[EIP]</v>
      </c>
      <c r="H37" s="178" t="s">
        <v>2</v>
      </c>
      <c r="J37" s="57"/>
    </row>
    <row r="38" spans="1:10" ht="43.5">
      <c r="A38" s="3"/>
      <c r="B38" s="202"/>
      <c r="C38" s="202"/>
      <c r="D38" s="202"/>
      <c r="E38" s="30" t="str">
        <f>E4</f>
        <v>Biomass/ Carbon</v>
      </c>
      <c r="F38" s="31" t="str">
        <f>F4</f>
        <v>Water</v>
      </c>
      <c r="G38" s="63" t="str">
        <f>G4</f>
        <v>Ecosystem infrastructure potential</v>
      </c>
      <c r="H38" s="33" t="s">
        <v>5</v>
      </c>
      <c r="J38" s="57"/>
    </row>
    <row r="39" spans="1:10" ht="24">
      <c r="A39" s="3"/>
      <c r="B39" s="186" t="str">
        <f>B5</f>
        <v>Accessible Ecosystem Resource and Use</v>
      </c>
      <c r="C39" s="187"/>
      <c r="D39" s="187"/>
      <c r="E39" s="34" t="s">
        <v>6</v>
      </c>
      <c r="F39" s="35" t="s">
        <v>7</v>
      </c>
      <c r="G39" s="32" t="s">
        <v>8</v>
      </c>
      <c r="H39" s="36" t="s">
        <v>9</v>
      </c>
      <c r="J39" s="57"/>
    </row>
    <row r="40" spans="1:10" ht="15.5">
      <c r="A40" s="3"/>
      <c r="B40" s="188" t="str">
        <f>B6</f>
        <v>Accessible Basic Resources</v>
      </c>
      <c r="C40" s="65" t="str">
        <f>C6</f>
        <v>EC1</v>
      </c>
      <c r="D40" s="64" t="str">
        <f>D6</f>
        <v>Net Accessible Ecosystem Resources, year (t-1) (NEACS, NEAWS &amp; Net Ecosystem Infrastructure Potential)</v>
      </c>
      <c r="E40" s="96">
        <f>E10</f>
        <v>1270</v>
      </c>
      <c r="F40" s="97">
        <f>F10</f>
        <v>1980</v>
      </c>
      <c r="G40" s="123">
        <f>G10</f>
        <v>2331</v>
      </c>
      <c r="H40" s="94"/>
      <c r="I40" s="100"/>
      <c r="J40" s="57"/>
    </row>
    <row r="41" spans="1:10" s="20" customFormat="1">
      <c r="A41" s="1"/>
      <c r="B41" s="182"/>
      <c r="C41" s="88" t="str">
        <f t="shared" ref="C41:D41" si="2">C7</f>
        <v>EC211</v>
      </c>
      <c r="D41" s="73" t="str">
        <f t="shared" si="2"/>
        <v>Change due to Use of Accessible Basic Resources</v>
      </c>
      <c r="E41" s="91">
        <f>E44-E45</f>
        <v>90</v>
      </c>
      <c r="F41" s="92">
        <f>F44-F45</f>
        <v>-30</v>
      </c>
      <c r="G41" s="25">
        <f>G44-G45</f>
        <v>-11</v>
      </c>
      <c r="H41" s="29" t="s">
        <v>9</v>
      </c>
      <c r="I41" s="98"/>
      <c r="J41" s="8"/>
    </row>
    <row r="42" spans="1:10" s="6" customFormat="1">
      <c r="A42" s="21"/>
      <c r="B42" s="182"/>
      <c r="C42" s="89" t="str">
        <f t="shared" ref="C42:D42" si="3">C8</f>
        <v>EC212</v>
      </c>
      <c r="D42" s="74" t="str">
        <f t="shared" si="3"/>
        <v>Other Change due to Natural &amp; Multiple Causes</v>
      </c>
      <c r="E42" s="91">
        <f>E43-E41</f>
        <v>-60</v>
      </c>
      <c r="F42" s="92">
        <f>F43-F41</f>
        <v>50</v>
      </c>
      <c r="G42" s="25">
        <f>G43-G41</f>
        <v>0</v>
      </c>
      <c r="H42" s="29" t="s">
        <v>9</v>
      </c>
      <c r="I42" s="100"/>
      <c r="J42" s="8"/>
    </row>
    <row r="43" spans="1:10" s="6" customFormat="1" ht="15" thickBot="1">
      <c r="A43" s="21"/>
      <c r="B43" s="182"/>
      <c r="C43" s="67" t="str">
        <f t="shared" ref="C43:D43" si="4">C9</f>
        <v>EC21</v>
      </c>
      <c r="D43" s="95" t="str">
        <f t="shared" si="4"/>
        <v>Total Change in Basic Resource Accessibility</v>
      </c>
      <c r="E43" s="125">
        <f>E44-E40</f>
        <v>30</v>
      </c>
      <c r="F43" s="126">
        <f>F44-F40</f>
        <v>20</v>
      </c>
      <c r="G43" s="37">
        <f>G44-G40</f>
        <v>-11</v>
      </c>
      <c r="H43" s="68" t="s">
        <v>9</v>
      </c>
      <c r="I43" s="99"/>
      <c r="J43" s="58"/>
    </row>
    <row r="44" spans="1:10" ht="15" thickBot="1">
      <c r="A44" s="3"/>
      <c r="B44" s="182"/>
      <c r="C44" s="69" t="str">
        <f t="shared" ref="C44:D44" si="5">C10</f>
        <v>EC2</v>
      </c>
      <c r="D44" s="124" t="str">
        <f t="shared" si="5"/>
        <v>Net Accessible Ecosystem Resources, year (t) (NEACS, NEAWS &amp; Net Ecosystem Infrastructure Potential)</v>
      </c>
      <c r="E44" s="155">
        <v>1300</v>
      </c>
      <c r="F44" s="156">
        <v>2000</v>
      </c>
      <c r="G44" s="157">
        <v>2320</v>
      </c>
      <c r="H44" s="127" t="s">
        <v>9</v>
      </c>
      <c r="I44" s="90"/>
      <c r="J44" s="7" t="s">
        <v>10</v>
      </c>
    </row>
    <row r="45" spans="1:10" ht="29.5" thickBot="1">
      <c r="A45" s="3"/>
      <c r="B45" s="26" t="str">
        <f>B11</f>
        <v>Use of ecosystem resource</v>
      </c>
      <c r="C45" s="66" t="str">
        <f t="shared" ref="C45:D45" si="6">C11</f>
        <v>EC3</v>
      </c>
      <c r="D45" s="128" t="str">
        <f t="shared" si="6"/>
        <v>Use of ecosystem resource</v>
      </c>
      <c r="E45" s="158">
        <v>1210</v>
      </c>
      <c r="F45" s="159">
        <v>2030</v>
      </c>
      <c r="G45" s="160">
        <f>G40</f>
        <v>2331</v>
      </c>
      <c r="H45" s="129" t="s">
        <v>9</v>
      </c>
      <c r="I45" s="100"/>
      <c r="J45" s="27" t="s">
        <v>10</v>
      </c>
    </row>
    <row r="46" spans="1:10" ht="19" thickTop="1">
      <c r="A46" s="3"/>
      <c r="B46" s="189" t="str">
        <f>B12</f>
        <v>Ecosystem Capability Account</v>
      </c>
      <c r="C46" s="190"/>
      <c r="D46" s="191"/>
      <c r="E46" s="50" t="s">
        <v>13</v>
      </c>
      <c r="F46" s="51" t="s">
        <v>13</v>
      </c>
      <c r="G46" s="52" t="s">
        <v>13</v>
      </c>
      <c r="H46" s="53" t="s">
        <v>13</v>
      </c>
      <c r="J46" s="57"/>
    </row>
    <row r="47" spans="1:10" s="18" customFormat="1" ht="15.5">
      <c r="A47" s="3"/>
      <c r="B47" s="188" t="str">
        <f>B13</f>
        <v>Calculation of unit values in ECU</v>
      </c>
      <c r="C47" s="69" t="str">
        <f>C13</f>
        <v>EC4</v>
      </c>
      <c r="D47" s="71" t="str">
        <f>D13</f>
        <v>Mean ECU unit value of Accessible Resources &amp; Ecosystem Capital Capability in year (t-1)</v>
      </c>
      <c r="E47" s="193">
        <f>E17</f>
        <v>0.96276449864498648</v>
      </c>
      <c r="F47" s="194"/>
      <c r="G47" s="194"/>
      <c r="H47" s="195"/>
      <c r="J47" s="70" t="s">
        <v>14</v>
      </c>
    </row>
    <row r="48" spans="1:10" ht="15" thickBot="1">
      <c r="A48" s="3"/>
      <c r="B48" s="182"/>
      <c r="C48" s="88" t="str">
        <f t="shared" ref="C48:D48" si="7">C14</f>
        <v>EC511</v>
      </c>
      <c r="D48" s="73" t="str">
        <f t="shared" si="7"/>
        <v>Indexes of sustainable intensity of resource use [IF&lt;1, = overuse, dilapidation; IF&gt;1, accumulation]</v>
      </c>
      <c r="E48" s="135">
        <f>E44/E45</f>
        <v>1.0743801652892562</v>
      </c>
      <c r="F48" s="136">
        <f>F44/F45</f>
        <v>0.98522167487684731</v>
      </c>
      <c r="G48" s="137">
        <f>(G44/G45)</f>
        <v>0.99528099528099523</v>
      </c>
      <c r="H48" s="43" t="s">
        <v>9</v>
      </c>
      <c r="I48" s="90"/>
      <c r="J48" s="59" t="s">
        <v>16</v>
      </c>
    </row>
    <row r="49" spans="1:10" ht="15" thickBot="1">
      <c r="A49" s="3"/>
      <c r="B49" s="182"/>
      <c r="C49" s="89" t="str">
        <f t="shared" ref="C49:D49" si="8">C15</f>
        <v>EC512</v>
      </c>
      <c r="D49" s="133" t="str">
        <f t="shared" si="8"/>
        <v>Indexes of change in ecosystem health [IF&lt;1, = deterioration; IF&gt;1, improvement]</v>
      </c>
      <c r="E49" s="161">
        <v>0.91</v>
      </c>
      <c r="F49" s="162">
        <v>0.96</v>
      </c>
      <c r="G49" s="163">
        <v>0.95</v>
      </c>
      <c r="H49" s="134" t="s">
        <v>9</v>
      </c>
      <c r="I49" s="90"/>
      <c r="J49" s="10" t="s">
        <v>43</v>
      </c>
    </row>
    <row r="50" spans="1:10" ht="15.5">
      <c r="A50" s="3"/>
      <c r="B50" s="182"/>
      <c r="C50" s="72" t="str">
        <f t="shared" ref="C50:D50" si="9">C16</f>
        <v>EC51</v>
      </c>
      <c r="D50" s="72" t="str">
        <f t="shared" si="9"/>
        <v>Annual change in accessible resources internal unit values &amp; change of ECU unit value</v>
      </c>
      <c r="E50" s="138">
        <f>(E48+E49)/2</f>
        <v>0.99219008264462816</v>
      </c>
      <c r="F50" s="139">
        <f>(F48+F49)/2</f>
        <v>0.97261083743842369</v>
      </c>
      <c r="G50" s="140">
        <f>(G48+G49)/2</f>
        <v>0.97264049764049765</v>
      </c>
      <c r="H50" s="42">
        <f>SUM(E50:G50)/3</f>
        <v>0.97914713924118324</v>
      </c>
      <c r="I50" s="90"/>
      <c r="J50" s="60" t="s">
        <v>15</v>
      </c>
    </row>
    <row r="51" spans="1:10" ht="19" thickBot="1">
      <c r="A51" s="3"/>
      <c r="B51" s="192"/>
      <c r="C51" s="66" t="str">
        <f t="shared" ref="C51:D51" si="10">C17</f>
        <v>EC5</v>
      </c>
      <c r="D51" s="79" t="str">
        <f t="shared" si="10"/>
        <v>Mean ECU unit value of Accessible Resources &amp; Ecosystem Capital Capability in year (t) [EC5 = EC4 x EC51_ECC]</v>
      </c>
      <c r="E51" s="196">
        <f>E47*$H50</f>
        <v>0.94268810461121055</v>
      </c>
      <c r="F51" s="197"/>
      <c r="G51" s="197"/>
      <c r="H51" s="198"/>
      <c r="J51" s="44" t="s">
        <v>18</v>
      </c>
    </row>
    <row r="52" spans="1:10" ht="15" thickTop="1">
      <c r="A52" s="3"/>
      <c r="B52" s="199" t="str">
        <f>B18</f>
        <v>Accessible Resources &amp; Ecosystem Capital Capability</v>
      </c>
      <c r="C52" s="80" t="str">
        <f t="shared" ref="C52:D52" si="11">C18</f>
        <v>EC6</v>
      </c>
      <c r="D52" s="81" t="str">
        <f t="shared" si="11"/>
        <v>Net Accessible Resources &amp; Ecosystem Capital Capability, ecological value in ECU, year (t-1)</v>
      </c>
      <c r="E52" s="107">
        <f>E40*$E47</f>
        <v>1222.7109132791329</v>
      </c>
      <c r="F52" s="101">
        <f>F40*$E47</f>
        <v>1906.2737073170733</v>
      </c>
      <c r="G52" s="102">
        <f>G40*$E47</f>
        <v>2244.2040463414633</v>
      </c>
      <c r="H52" s="82">
        <f t="shared" ref="H52:H57" si="12">E52</f>
        <v>1222.7109132791329</v>
      </c>
      <c r="J52" s="10" t="s">
        <v>20</v>
      </c>
    </row>
    <row r="53" spans="1:10">
      <c r="A53" s="3"/>
      <c r="B53" s="183"/>
      <c r="C53" s="65" t="str">
        <f t="shared" ref="C53:D53" si="13">C19</f>
        <v>EC7</v>
      </c>
      <c r="D53" s="28" t="str">
        <f t="shared" si="13"/>
        <v>Net Accessible Resources &amp; Ecosystem Capital Capability, ecological value in ECU, year (t)</v>
      </c>
      <c r="E53" s="108">
        <f>E44*$E51</f>
        <v>1225.4945359945737</v>
      </c>
      <c r="F53" s="109">
        <f>F44*$E51</f>
        <v>1885.376209222421</v>
      </c>
      <c r="G53" s="110">
        <f>G44*$E51</f>
        <v>2187.0364026980083</v>
      </c>
      <c r="H53" s="78">
        <f t="shared" si="12"/>
        <v>1225.4945359945737</v>
      </c>
      <c r="J53" s="10"/>
    </row>
    <row r="54" spans="1:10" ht="15" thickBot="1">
      <c r="A54" s="3"/>
      <c r="B54" s="200"/>
      <c r="C54" s="38" t="str">
        <f t="shared" ref="C54:D54" si="14">C20</f>
        <v>EC71</v>
      </c>
      <c r="D54" s="152" t="str">
        <f t="shared" si="14"/>
        <v>Activities' Net Accumulation of Ecosystem Capital Capability, in ECU [IF&lt;0, = degradation; IF&gt;0, =  renewal]</v>
      </c>
      <c r="E54" s="143">
        <f>E58-E57</f>
        <v>0.78362271544074247</v>
      </c>
      <c r="F54" s="145">
        <f>F58-F57</f>
        <v>-22.897498094652292</v>
      </c>
      <c r="G54" s="150">
        <f>G58-G57</f>
        <v>-59.167643643454994</v>
      </c>
      <c r="H54" s="45">
        <f t="shared" si="12"/>
        <v>0.78362271544074247</v>
      </c>
      <c r="I54" s="19"/>
      <c r="J54" s="10" t="s">
        <v>27</v>
      </c>
    </row>
    <row r="55" spans="1:10">
      <c r="A55" s="3"/>
      <c r="B55" s="200"/>
      <c r="C55" s="88" t="str">
        <f t="shared" ref="C55:D55" si="15">C21</f>
        <v>EC722</v>
      </c>
      <c r="D55" s="164" t="str">
        <f t="shared" si="15"/>
        <v>Global/continental/regional processes</v>
      </c>
      <c r="E55" s="165">
        <v>1</v>
      </c>
      <c r="F55" s="168">
        <v>1</v>
      </c>
      <c r="G55" s="171">
        <v>1</v>
      </c>
      <c r="H55" s="147">
        <f t="shared" si="12"/>
        <v>1</v>
      </c>
      <c r="I55" s="19"/>
      <c r="J55" s="8" t="s">
        <v>10</v>
      </c>
    </row>
    <row r="56" spans="1:10">
      <c r="A56" s="3"/>
      <c r="B56" s="200"/>
      <c r="C56" s="89" t="str">
        <f t="shared" ref="C56:D56" si="16">C22</f>
        <v>EC722</v>
      </c>
      <c r="D56" s="133" t="str">
        <f t="shared" si="16"/>
        <v>Change caused by neighbouring/interacting ecosystems</v>
      </c>
      <c r="E56" s="166">
        <v>1</v>
      </c>
      <c r="F56" s="169">
        <v>1</v>
      </c>
      <c r="G56" s="172">
        <v>1</v>
      </c>
      <c r="H56" s="148">
        <f t="shared" si="12"/>
        <v>1</v>
      </c>
      <c r="J56" s="8" t="s">
        <v>10</v>
      </c>
    </row>
    <row r="57" spans="1:10" ht="15" thickBot="1">
      <c r="A57" s="3"/>
      <c r="B57" s="200"/>
      <c r="C57" s="72" t="str">
        <f t="shared" ref="C57:D57" si="17">C23</f>
        <v>EC72</v>
      </c>
      <c r="D57" s="153" t="str">
        <f t="shared" si="17"/>
        <v>Change in Ecosystem Capital Capability Due to Natural and Multiple Causes, in ECU</v>
      </c>
      <c r="E57" s="167">
        <f>SUM(E55:E56)</f>
        <v>2</v>
      </c>
      <c r="F57" s="170">
        <f>SUM(F55:F56)</f>
        <v>2</v>
      </c>
      <c r="G57" s="173">
        <f>SUM(G55:G56)</f>
        <v>2</v>
      </c>
      <c r="H57" s="149">
        <f t="shared" si="12"/>
        <v>2</v>
      </c>
      <c r="J57" s="12" t="s">
        <v>23</v>
      </c>
    </row>
    <row r="58" spans="1:10" ht="15" thickBot="1">
      <c r="A58" s="3"/>
      <c r="B58" s="201"/>
      <c r="C58" s="83" t="str">
        <f t="shared" ref="C58:D58" si="18">C24</f>
        <v>EC73</v>
      </c>
      <c r="D58" s="84" t="str">
        <f t="shared" si="18"/>
        <v>Total Change in Accessible Resources &amp; Ecosystem Capital Capability, in ECU = EC7-EC6</v>
      </c>
      <c r="E58" s="144">
        <f>E53-E52</f>
        <v>2.7836227154407425</v>
      </c>
      <c r="F58" s="146">
        <f>F53-F52</f>
        <v>-20.897498094652292</v>
      </c>
      <c r="G58" s="151">
        <f>G53-G52</f>
        <v>-57.167643643454994</v>
      </c>
      <c r="H58" s="85">
        <f t="shared" ref="H58" si="19">E58</f>
        <v>2.7836227154407425</v>
      </c>
      <c r="J58" s="11" t="s">
        <v>21</v>
      </c>
    </row>
    <row r="59" spans="1:10" ht="26.25" customHeight="1" thickTop="1" thickBot="1">
      <c r="A59" s="3"/>
      <c r="B59" s="181" t="str">
        <f>B25</f>
        <v>Creation of Ecological Debts &amp; Credits</v>
      </c>
      <c r="C59" s="86" t="str">
        <f t="shared" ref="C59:D59" si="20">C25</f>
        <v>EC81 = EC71</v>
      </c>
      <c r="D59" s="87" t="str">
        <f t="shared" si="20"/>
        <v>Activities' Net Accumulation of Ecosystem Capital Capability, in ECU [IF&lt;0, = degradation; IF&gt;0, =  renewal]</v>
      </c>
      <c r="E59" s="174">
        <f>E54</f>
        <v>0.78362271544074247</v>
      </c>
      <c r="F59" s="175">
        <f>F54</f>
        <v>-22.897498094652292</v>
      </c>
      <c r="G59" s="176">
        <f>G58</f>
        <v>-57.167643643454994</v>
      </c>
      <c r="H59" s="78">
        <f>E59</f>
        <v>0.78362271544074247</v>
      </c>
      <c r="J59" s="11"/>
    </row>
    <row r="60" spans="1:10">
      <c r="A60" s="3"/>
      <c r="B60" s="182"/>
      <c r="C60" s="88" t="str">
        <f t="shared" ref="C60:D60" si="21">C26</f>
        <v>EC821</v>
      </c>
      <c r="D60" s="164" t="str">
        <f t="shared" si="21"/>
        <v>Indirect change caused, Global/continental/regional processes</v>
      </c>
      <c r="E60" s="165">
        <v>-3</v>
      </c>
      <c r="F60" s="168">
        <v>-2</v>
      </c>
      <c r="G60" s="171">
        <v>-4</v>
      </c>
      <c r="H60" s="142">
        <f>E60</f>
        <v>-3</v>
      </c>
      <c r="J60" s="46" t="s">
        <v>29</v>
      </c>
    </row>
    <row r="61" spans="1:10">
      <c r="A61" s="3"/>
      <c r="B61" s="182"/>
      <c r="C61" s="89" t="str">
        <f t="shared" ref="C61:D61" si="22">C27</f>
        <v>EC822</v>
      </c>
      <c r="D61" s="133" t="str">
        <f t="shared" si="22"/>
        <v>Change caused to neighbouring/interacting ecosystems</v>
      </c>
      <c r="E61" s="166">
        <v>-1</v>
      </c>
      <c r="F61" s="169">
        <v>-10</v>
      </c>
      <c r="G61" s="172">
        <v>-15</v>
      </c>
      <c r="H61" s="142">
        <f>E61</f>
        <v>-1</v>
      </c>
      <c r="J61" s="8" t="s">
        <v>10</v>
      </c>
    </row>
    <row r="62" spans="1:10" ht="15" thickBot="1">
      <c r="A62" s="3"/>
      <c r="B62" s="182"/>
      <c r="C62" s="72" t="str">
        <f t="shared" ref="C62:D62" si="23">C28</f>
        <v>EC82</v>
      </c>
      <c r="D62" s="141" t="str">
        <f t="shared" si="23"/>
        <v>Net Change Caused to Other Ecosystems' Capability, in ECU [degradation (-) or enhancement (+)]</v>
      </c>
      <c r="E62" s="167">
        <f>SUM(E60:E61)</f>
        <v>-4</v>
      </c>
      <c r="F62" s="170">
        <f>SUM(F60:F61)</f>
        <v>-12</v>
      </c>
      <c r="G62" s="173">
        <f>SUM(G60:G61)</f>
        <v>-19</v>
      </c>
      <c r="H62" s="142">
        <f t="shared" ref="H62" si="24">E62</f>
        <v>-4</v>
      </c>
      <c r="J62" s="8" t="s">
        <v>10</v>
      </c>
    </row>
    <row r="63" spans="1:10">
      <c r="A63" s="3"/>
      <c r="B63" s="182"/>
      <c r="C63" s="69" t="str">
        <f t="shared" ref="C63:D63" si="25">C29</f>
        <v>EC8</v>
      </c>
      <c r="D63" s="22" t="str">
        <f t="shared" si="25"/>
        <v>Creation of New Ecological Debts &amp; Credits (in ECU) [direct &amp; indirect ecosystem degradation or renewal]</v>
      </c>
      <c r="E63" s="75">
        <f>E54+E62</f>
        <v>-3.2163772845592575</v>
      </c>
      <c r="F63" s="76">
        <f>F54+F62</f>
        <v>-34.897498094652292</v>
      </c>
      <c r="G63" s="77">
        <f>G54+G62</f>
        <v>-78.167643643454994</v>
      </c>
      <c r="H63" s="45">
        <f>E63</f>
        <v>-3.2163772845592575</v>
      </c>
      <c r="J63" s="46" t="s">
        <v>32</v>
      </c>
    </row>
    <row r="64" spans="1:10" ht="18.5">
      <c r="A64" s="3"/>
      <c r="B64" s="183"/>
      <c r="C64" s="69" t="str">
        <f t="shared" ref="C64:D64" si="26">C30</f>
        <v>EC9</v>
      </c>
      <c r="D64" s="22" t="str">
        <f t="shared" si="26"/>
        <v>Cumulated Net Balance of Ecological Debts (-) &amp; Credits (+) in ECU (from baseline year 0)</v>
      </c>
      <c r="E64" s="47"/>
      <c r="F64" s="48"/>
      <c r="G64" s="48"/>
      <c r="H64" s="49">
        <f>H63+H30</f>
        <v>-16.505464005426347</v>
      </c>
      <c r="J64" s="46" t="s">
        <v>34</v>
      </c>
    </row>
    <row r="65" spans="1:10" s="121" customFormat="1" ht="18.5">
      <c r="A65" s="120"/>
      <c r="B65" s="184" t="str">
        <f>B31</f>
        <v>Indexes</v>
      </c>
      <c r="C65" s="184"/>
      <c r="D65" s="184"/>
      <c r="E65" s="184"/>
      <c r="F65" s="184"/>
      <c r="G65" s="184"/>
      <c r="H65" s="184"/>
      <c r="J65" s="111"/>
    </row>
    <row r="66" spans="1:10" ht="15.5">
      <c r="A66" s="3"/>
      <c r="B66" s="188" t="s">
        <v>73</v>
      </c>
      <c r="C66" s="115" t="str">
        <f t="shared" ref="C66:D66" si="27">C32</f>
        <v>EC51</v>
      </c>
      <c r="D66" s="115" t="str">
        <f t="shared" si="27"/>
        <v>Annual change in accessible resources internal unit values &amp; change of ECU unit value</v>
      </c>
      <c r="E66" s="39">
        <f>(E48+E49)/2</f>
        <v>0.99219008264462816</v>
      </c>
      <c r="F66" s="40">
        <f>(F65+F68)/2</f>
        <v>0.50505050505050508</v>
      </c>
      <c r="G66" s="41">
        <f>(G65+G68)/2</f>
        <v>0.49764049764049761</v>
      </c>
      <c r="H66" s="42">
        <f>SUM(E66:G66)/3</f>
        <v>0.66496036177854356</v>
      </c>
      <c r="I66" s="90"/>
      <c r="J66" s="60" t="s">
        <v>15</v>
      </c>
    </row>
    <row r="67" spans="1:10" s="113" customFormat="1" ht="15.5">
      <c r="A67" s="112"/>
      <c r="B67" s="182"/>
      <c r="C67" s="115" t="str">
        <f t="shared" ref="C67:D67" si="28">C33</f>
        <v>EC5</v>
      </c>
      <c r="D67" s="115" t="str">
        <f t="shared" si="28"/>
        <v>Mean ECU unit value of Accessible Resources &amp; Ecosystem Capital Capability in year (t)</v>
      </c>
      <c r="E67" s="185">
        <f>E47*$H50</f>
        <v>0.94268810461121055</v>
      </c>
      <c r="F67" s="185"/>
      <c r="G67" s="185"/>
      <c r="H67" s="185"/>
      <c r="J67" s="114" t="s">
        <v>74</v>
      </c>
    </row>
    <row r="68" spans="1:10" s="6" customFormat="1">
      <c r="A68" s="21"/>
      <c r="B68" s="182"/>
      <c r="C68" s="115" t="str">
        <f t="shared" ref="C68:D68" si="29">C34</f>
        <v>EC22</v>
      </c>
      <c r="D68" s="115" t="str">
        <f t="shared" si="29"/>
        <v>Index of Change in Volume of Basic Resource Accessibility = EC2/EC1</v>
      </c>
      <c r="E68" s="118">
        <f>E44/E40</f>
        <v>1.0236220472440944</v>
      </c>
      <c r="F68" s="105">
        <f>F44/F40</f>
        <v>1.0101010101010102</v>
      </c>
      <c r="G68" s="103">
        <f>G44/G40</f>
        <v>0.99528099528099523</v>
      </c>
      <c r="H68" s="23" t="s">
        <v>9</v>
      </c>
      <c r="J68" s="93"/>
    </row>
    <row r="69" spans="1:10" s="18" customFormat="1" ht="15.5">
      <c r="A69" s="3"/>
      <c r="B69" s="183"/>
      <c r="C69" s="115" t="str">
        <f t="shared" ref="C69:D69" si="30">C35</f>
        <v>EC23</v>
      </c>
      <c r="D69" s="115" t="str">
        <f t="shared" si="30"/>
        <v>Index of Change in Ecological Value of Ecosystem Capital Capability =EC22xEC5</v>
      </c>
      <c r="E69" s="119">
        <f>E68*$E51</f>
        <v>0.96495632755478244</v>
      </c>
      <c r="F69" s="105">
        <f>F68*$E51</f>
        <v>0.9522102066779905</v>
      </c>
      <c r="G69" s="106">
        <f>G68*$E51</f>
        <v>0.93823955499700062</v>
      </c>
      <c r="H69" s="119">
        <f>E69</f>
        <v>0.96495632755478244</v>
      </c>
      <c r="J69" s="104"/>
    </row>
    <row r="71" spans="1:10" ht="23.5">
      <c r="A71" s="3"/>
      <c r="B71" s="202" t="s">
        <v>36</v>
      </c>
      <c r="C71" s="202"/>
      <c r="D71" s="202"/>
      <c r="E71" s="177" t="s">
        <v>0</v>
      </c>
      <c r="F71" s="179" t="s">
        <v>1</v>
      </c>
      <c r="G71" s="180" t="str">
        <f>G37</f>
        <v>[EIP]</v>
      </c>
      <c r="H71" s="178" t="s">
        <v>2</v>
      </c>
      <c r="J71" s="54"/>
    </row>
    <row r="72" spans="1:10" ht="43.5">
      <c r="A72" s="3"/>
      <c r="B72" s="202"/>
      <c r="C72" s="202"/>
      <c r="D72" s="202"/>
      <c r="E72" s="30" t="str">
        <f>E38</f>
        <v>Biomass/ Carbon</v>
      </c>
      <c r="F72" s="31" t="str">
        <f>F38</f>
        <v>Water</v>
      </c>
      <c r="G72" s="63" t="str">
        <f>G38</f>
        <v>Ecosystem infrastructure potential</v>
      </c>
      <c r="H72" s="33" t="s">
        <v>5</v>
      </c>
      <c r="J72" s="54"/>
    </row>
    <row r="73" spans="1:10" ht="24">
      <c r="A73" s="3"/>
      <c r="B73" s="186" t="str">
        <f>B39</f>
        <v>Accessible Ecosystem Resource and Use</v>
      </c>
      <c r="C73" s="187"/>
      <c r="D73" s="187"/>
      <c r="E73" s="130" t="s">
        <v>6</v>
      </c>
      <c r="F73" s="131" t="s">
        <v>7</v>
      </c>
      <c r="G73" s="132" t="s">
        <v>8</v>
      </c>
      <c r="H73" s="36" t="s">
        <v>9</v>
      </c>
      <c r="J73" s="57"/>
    </row>
    <row r="74" spans="1:10" ht="15.5">
      <c r="A74" s="3"/>
      <c r="B74" s="188" t="str">
        <f>B40</f>
        <v>Accessible Basic Resources</v>
      </c>
      <c r="C74" s="65" t="str">
        <f>C40</f>
        <v>EC1</v>
      </c>
      <c r="D74" s="64" t="str">
        <f>D40</f>
        <v>Net Accessible Ecosystem Resources, year (t-1) (NEACS, NEAWS &amp; Net Ecosystem Infrastructure Potential)</v>
      </c>
      <c r="E74" s="96">
        <f>E44</f>
        <v>1300</v>
      </c>
      <c r="F74" s="97">
        <f>F44</f>
        <v>2000</v>
      </c>
      <c r="G74" s="123">
        <f>G44</f>
        <v>2320</v>
      </c>
      <c r="H74" s="94"/>
      <c r="I74" s="90"/>
      <c r="J74" s="57"/>
    </row>
    <row r="75" spans="1:10" s="20" customFormat="1">
      <c r="A75" s="1"/>
      <c r="B75" s="182"/>
      <c r="C75" s="88" t="str">
        <f t="shared" ref="C75:D75" si="31">C41</f>
        <v>EC211</v>
      </c>
      <c r="D75" s="73" t="str">
        <f t="shared" si="31"/>
        <v>Change due to Use of Accessible Basic Resources</v>
      </c>
      <c r="E75" s="91">
        <f>E78-E79</f>
        <v>10</v>
      </c>
      <c r="F75" s="92">
        <f>F78-F79</f>
        <v>-70</v>
      </c>
      <c r="G75" s="25">
        <f>G78-G79</f>
        <v>0</v>
      </c>
      <c r="H75" s="29" t="s">
        <v>9</v>
      </c>
      <c r="I75" s="98"/>
      <c r="J75" s="8"/>
    </row>
    <row r="76" spans="1:10" s="6" customFormat="1">
      <c r="A76" s="21"/>
      <c r="B76" s="182"/>
      <c r="C76" s="89" t="str">
        <f t="shared" ref="C76:D76" si="32">C42</f>
        <v>EC212</v>
      </c>
      <c r="D76" s="74" t="str">
        <f t="shared" si="32"/>
        <v>Other Change due to Natural &amp; Multiple Causes</v>
      </c>
      <c r="E76" s="91">
        <f>E77-E75</f>
        <v>-100</v>
      </c>
      <c r="F76" s="92">
        <f>F77-F75</f>
        <v>50</v>
      </c>
      <c r="G76" s="25">
        <f>G77-G75</f>
        <v>0</v>
      </c>
      <c r="H76" s="29" t="s">
        <v>9</v>
      </c>
      <c r="I76" s="100"/>
      <c r="J76" s="8"/>
    </row>
    <row r="77" spans="1:10" s="6" customFormat="1" ht="15" thickBot="1">
      <c r="A77" s="21"/>
      <c r="B77" s="182"/>
      <c r="C77" s="67" t="str">
        <f t="shared" ref="C77:D77" si="33">C43</f>
        <v>EC21</v>
      </c>
      <c r="D77" s="95" t="str">
        <f t="shared" si="33"/>
        <v>Total Change in Basic Resource Accessibility</v>
      </c>
      <c r="E77" s="125">
        <f>E78-E74</f>
        <v>-90</v>
      </c>
      <c r="F77" s="126">
        <f>F78-F74</f>
        <v>-20</v>
      </c>
      <c r="G77" s="37">
        <f>G78-G74</f>
        <v>0</v>
      </c>
      <c r="H77" s="68" t="s">
        <v>9</v>
      </c>
      <c r="I77" s="99"/>
      <c r="J77" s="58"/>
    </row>
    <row r="78" spans="1:10" ht="30.75" customHeight="1" thickBot="1">
      <c r="A78" s="3"/>
      <c r="B78" s="182"/>
      <c r="C78" s="69" t="str">
        <f t="shared" ref="C78:D78" si="34">C44</f>
        <v>EC2</v>
      </c>
      <c r="D78" s="124" t="str">
        <f t="shared" si="34"/>
        <v>Net Accessible Ecosystem Resources, year (t) (NEACS, NEAWS &amp; Net Ecosystem Infrastructure Potential)</v>
      </c>
      <c r="E78" s="155">
        <v>1210</v>
      </c>
      <c r="F78" s="156">
        <v>1980</v>
      </c>
      <c r="G78" s="157">
        <v>2320</v>
      </c>
      <c r="H78" s="127" t="s">
        <v>9</v>
      </c>
      <c r="I78" s="90"/>
      <c r="J78" s="7" t="s">
        <v>10</v>
      </c>
    </row>
    <row r="79" spans="1:10" ht="29.5" thickBot="1">
      <c r="A79" s="3"/>
      <c r="B79" s="154" t="str">
        <f>B45</f>
        <v>Use of ecosystem resource</v>
      </c>
      <c r="C79" s="66" t="str">
        <f t="shared" ref="C79:D79" si="35">C45</f>
        <v>EC3</v>
      </c>
      <c r="D79" s="128" t="str">
        <f t="shared" si="35"/>
        <v>Use of ecosystem resource</v>
      </c>
      <c r="E79" s="158">
        <v>1200</v>
      </c>
      <c r="F79" s="159">
        <v>2050</v>
      </c>
      <c r="G79" s="160">
        <f>G74</f>
        <v>2320</v>
      </c>
      <c r="H79" s="129" t="s">
        <v>9</v>
      </c>
      <c r="I79" s="90"/>
      <c r="J79" s="27" t="s">
        <v>10</v>
      </c>
    </row>
    <row r="80" spans="1:10" ht="19" thickTop="1">
      <c r="A80" s="3"/>
      <c r="B80" s="189" t="str">
        <f>B46</f>
        <v>Ecosystem Capability Account</v>
      </c>
      <c r="C80" s="190"/>
      <c r="D80" s="191"/>
      <c r="E80" s="50" t="s">
        <v>13</v>
      </c>
      <c r="F80" s="51" t="s">
        <v>13</v>
      </c>
      <c r="G80" s="52" t="s">
        <v>13</v>
      </c>
      <c r="H80" s="53" t="s">
        <v>13</v>
      </c>
      <c r="J80" s="57"/>
    </row>
    <row r="81" spans="1:10" s="18" customFormat="1" ht="15.75" customHeight="1">
      <c r="A81" s="3"/>
      <c r="B81" s="188" t="str">
        <f>B47</f>
        <v>Calculation of unit values in ECU</v>
      </c>
      <c r="C81" s="69" t="str">
        <f>C47</f>
        <v>EC4</v>
      </c>
      <c r="D81" s="71" t="str">
        <f>D47</f>
        <v>Mean ECU unit value of Accessible Resources &amp; Ecosystem Capital Capability in year (t-1)</v>
      </c>
      <c r="E81" s="193">
        <f>E51</f>
        <v>0.94268810461121055</v>
      </c>
      <c r="F81" s="194"/>
      <c r="G81" s="194"/>
      <c r="H81" s="195"/>
      <c r="J81" s="70" t="s">
        <v>14</v>
      </c>
    </row>
    <row r="82" spans="1:10" ht="15" thickBot="1">
      <c r="A82" s="3"/>
      <c r="B82" s="182"/>
      <c r="C82" s="88" t="str">
        <f t="shared" ref="C82:D82" si="36">C48</f>
        <v>EC511</v>
      </c>
      <c r="D82" s="73" t="str">
        <f t="shared" si="36"/>
        <v>Indexes of sustainable intensity of resource use [IF&lt;1, = overuse, dilapidation; IF&gt;1, accumulation]</v>
      </c>
      <c r="E82" s="135">
        <f>E78/E79</f>
        <v>1.0083333333333333</v>
      </c>
      <c r="F82" s="136">
        <f>F78/F79</f>
        <v>0.96585365853658534</v>
      </c>
      <c r="G82" s="137">
        <f>(G78/G79)</f>
        <v>1</v>
      </c>
      <c r="H82" s="43" t="s">
        <v>9</v>
      </c>
      <c r="I82" s="90"/>
      <c r="J82" s="59" t="s">
        <v>16</v>
      </c>
    </row>
    <row r="83" spans="1:10" ht="15" thickBot="1">
      <c r="A83" s="3"/>
      <c r="B83" s="182"/>
      <c r="C83" s="89" t="str">
        <f t="shared" ref="C83:D83" si="37">C49</f>
        <v>EC512</v>
      </c>
      <c r="D83" s="133" t="str">
        <f t="shared" si="37"/>
        <v>Indexes of change in ecosystem health [IF&lt;1, = deterioration; IF&gt;1, improvement]</v>
      </c>
      <c r="E83" s="161">
        <v>0.91</v>
      </c>
      <c r="F83" s="162">
        <v>0.96</v>
      </c>
      <c r="G83" s="163">
        <v>0.95</v>
      </c>
      <c r="H83" s="134" t="s">
        <v>9</v>
      </c>
      <c r="I83" s="90"/>
      <c r="J83" s="10" t="s">
        <v>43</v>
      </c>
    </row>
    <row r="84" spans="1:10" ht="15.5">
      <c r="A84" s="3"/>
      <c r="B84" s="182"/>
      <c r="C84" s="72" t="str">
        <f t="shared" ref="C84:D84" si="38">C50</f>
        <v>EC51</v>
      </c>
      <c r="D84" s="72" t="str">
        <f t="shared" si="38"/>
        <v>Annual change in accessible resources internal unit values &amp; change of ECU unit value</v>
      </c>
      <c r="E84" s="138">
        <f>(E82+E83)/2</f>
        <v>0.95916666666666672</v>
      </c>
      <c r="F84" s="139">
        <f>(F82+F83)/2</f>
        <v>0.96292682926829265</v>
      </c>
      <c r="G84" s="140">
        <f>(G82+G83)/2</f>
        <v>0.97499999999999998</v>
      </c>
      <c r="H84" s="42">
        <f>SUM(E84:G84)/3</f>
        <v>0.96569783197831971</v>
      </c>
      <c r="I84" s="90"/>
      <c r="J84" s="60" t="s">
        <v>15</v>
      </c>
    </row>
    <row r="85" spans="1:10" ht="19" thickBot="1">
      <c r="A85" s="3"/>
      <c r="B85" s="192"/>
      <c r="C85" s="66" t="str">
        <f t="shared" ref="C85:D85" si="39">C51</f>
        <v>EC5</v>
      </c>
      <c r="D85" s="79" t="str">
        <f t="shared" si="39"/>
        <v>Mean ECU unit value of Accessible Resources &amp; Ecosystem Capital Capability in year (t) [EC5 = EC4 x EC51_ECC]</v>
      </c>
      <c r="E85" s="196">
        <f>E81*$H84</f>
        <v>0.91035185885479752</v>
      </c>
      <c r="F85" s="197"/>
      <c r="G85" s="197"/>
      <c r="H85" s="198"/>
      <c r="J85" s="44" t="s">
        <v>18</v>
      </c>
    </row>
    <row r="86" spans="1:10" ht="15.75" customHeight="1" thickTop="1">
      <c r="A86" s="3"/>
      <c r="B86" s="199" t="str">
        <f>B52</f>
        <v>Accessible Resources &amp; Ecosystem Capital Capability</v>
      </c>
      <c r="C86" s="80" t="str">
        <f t="shared" ref="C86:D86" si="40">C52</f>
        <v>EC6</v>
      </c>
      <c r="D86" s="81" t="str">
        <f t="shared" si="40"/>
        <v>Net Accessible Resources &amp; Ecosystem Capital Capability, ecological value in ECU, year (t-1)</v>
      </c>
      <c r="E86" s="107">
        <f>E74*$E81</f>
        <v>1225.4945359945737</v>
      </c>
      <c r="F86" s="101">
        <f>F74*$E81</f>
        <v>1885.376209222421</v>
      </c>
      <c r="G86" s="102">
        <f>G74*$E81</f>
        <v>2187.0364026980083</v>
      </c>
      <c r="H86" s="82">
        <f t="shared" ref="H86:H91" si="41">E86</f>
        <v>1225.4945359945737</v>
      </c>
      <c r="J86" s="10" t="s">
        <v>20</v>
      </c>
    </row>
    <row r="87" spans="1:10">
      <c r="A87" s="3"/>
      <c r="B87" s="183"/>
      <c r="C87" s="65" t="str">
        <f t="shared" ref="C87:D87" si="42">C53</f>
        <v>EC7</v>
      </c>
      <c r="D87" s="28" t="str">
        <f t="shared" si="42"/>
        <v>Net Accessible Resources &amp; Ecosystem Capital Capability, ecological value in ECU, year (t)</v>
      </c>
      <c r="E87" s="108">
        <f>E78*$E85</f>
        <v>1101.5257492143051</v>
      </c>
      <c r="F87" s="109">
        <f>F78*$E85</f>
        <v>1802.4966805324991</v>
      </c>
      <c r="G87" s="110">
        <f>G78*$E85</f>
        <v>2112.0163125431304</v>
      </c>
      <c r="H87" s="78">
        <f t="shared" si="41"/>
        <v>1101.5257492143051</v>
      </c>
      <c r="J87" s="10"/>
    </row>
    <row r="88" spans="1:10" ht="15" thickBot="1">
      <c r="A88" s="3"/>
      <c r="B88" s="200"/>
      <c r="C88" s="38" t="str">
        <f t="shared" ref="C88:D88" si="43">C54</f>
        <v>EC71</v>
      </c>
      <c r="D88" s="152" t="str">
        <f t="shared" si="43"/>
        <v>Activities' Net Accumulation of Ecosystem Capital Capability, in ECU [IF&lt;0, = degradation; IF&gt;0, =  renewal]</v>
      </c>
      <c r="E88" s="143">
        <f>E92-E91</f>
        <v>-125.9687867802686</v>
      </c>
      <c r="F88" s="145">
        <f>F92-F91</f>
        <v>-84.879528689921926</v>
      </c>
      <c r="G88" s="150">
        <f>G92-G91</f>
        <v>-77.020090154877835</v>
      </c>
      <c r="H88" s="45">
        <f t="shared" si="41"/>
        <v>-125.9687867802686</v>
      </c>
      <c r="I88" s="19"/>
      <c r="J88" s="10" t="s">
        <v>27</v>
      </c>
    </row>
    <row r="89" spans="1:10">
      <c r="A89" s="3"/>
      <c r="B89" s="200"/>
      <c r="C89" s="88" t="str">
        <f t="shared" ref="C89:D89" si="44">C55</f>
        <v>EC722</v>
      </c>
      <c r="D89" s="164" t="str">
        <f t="shared" si="44"/>
        <v>Global/continental/regional processes</v>
      </c>
      <c r="E89" s="165">
        <v>1</v>
      </c>
      <c r="F89" s="168">
        <v>1</v>
      </c>
      <c r="G89" s="171">
        <v>1</v>
      </c>
      <c r="H89" s="147">
        <f t="shared" si="41"/>
        <v>1</v>
      </c>
      <c r="I89" s="19"/>
      <c r="J89" s="8" t="s">
        <v>10</v>
      </c>
    </row>
    <row r="90" spans="1:10">
      <c r="A90" s="3"/>
      <c r="B90" s="200"/>
      <c r="C90" s="89" t="str">
        <f t="shared" ref="C90:D90" si="45">C56</f>
        <v>EC722</v>
      </c>
      <c r="D90" s="133" t="str">
        <f t="shared" si="45"/>
        <v>Change caused by neighbouring/interacting ecosystems</v>
      </c>
      <c r="E90" s="166">
        <v>1</v>
      </c>
      <c r="F90" s="169">
        <v>1</v>
      </c>
      <c r="G90" s="172">
        <v>1</v>
      </c>
      <c r="H90" s="148">
        <f t="shared" si="41"/>
        <v>1</v>
      </c>
      <c r="J90" s="8" t="s">
        <v>10</v>
      </c>
    </row>
    <row r="91" spans="1:10" ht="15" thickBot="1">
      <c r="A91" s="3"/>
      <c r="B91" s="200"/>
      <c r="C91" s="72" t="str">
        <f t="shared" ref="C91:D91" si="46">C57</f>
        <v>EC72</v>
      </c>
      <c r="D91" s="153" t="str">
        <f t="shared" si="46"/>
        <v>Change in Ecosystem Capital Capability Due to Natural and Multiple Causes, in ECU</v>
      </c>
      <c r="E91" s="167">
        <f>SUM(E89:E90)</f>
        <v>2</v>
      </c>
      <c r="F91" s="170">
        <f>SUM(F89:F90)</f>
        <v>2</v>
      </c>
      <c r="G91" s="173">
        <f>SUM(G89:G90)</f>
        <v>2</v>
      </c>
      <c r="H91" s="149">
        <f t="shared" si="41"/>
        <v>2</v>
      </c>
      <c r="J91" s="12" t="s">
        <v>23</v>
      </c>
    </row>
    <row r="92" spans="1:10" ht="15" thickBot="1">
      <c r="A92" s="3"/>
      <c r="B92" s="201"/>
      <c r="C92" s="83" t="str">
        <f t="shared" ref="C92:D92" si="47">C58</f>
        <v>EC73</v>
      </c>
      <c r="D92" s="84" t="str">
        <f t="shared" si="47"/>
        <v>Total Change in Accessible Resources &amp; Ecosystem Capital Capability, in ECU = EC7-EC6</v>
      </c>
      <c r="E92" s="144">
        <f>E87-E86</f>
        <v>-123.9687867802686</v>
      </c>
      <c r="F92" s="146">
        <f>F87-F86</f>
        <v>-82.879528689921926</v>
      </c>
      <c r="G92" s="151">
        <f>G87-G86</f>
        <v>-75.020090154877835</v>
      </c>
      <c r="H92" s="85">
        <f t="shared" ref="H92" si="48">E92</f>
        <v>-123.9687867802686</v>
      </c>
      <c r="J92" s="11" t="s">
        <v>21</v>
      </c>
    </row>
    <row r="93" spans="1:10" ht="26.25" customHeight="1" thickTop="1" thickBot="1">
      <c r="A93" s="3"/>
      <c r="B93" s="181" t="str">
        <f>B59</f>
        <v>Creation of Ecological Debts &amp; Credits</v>
      </c>
      <c r="C93" s="86" t="str">
        <f t="shared" ref="C93:D93" si="49">C59</f>
        <v>EC81 = EC71</v>
      </c>
      <c r="D93" s="87" t="str">
        <f t="shared" si="49"/>
        <v>Activities' Net Accumulation of Ecosystem Capital Capability, in ECU [IF&lt;0, = degradation; IF&gt;0, =  renewal]</v>
      </c>
      <c r="E93" s="174">
        <f>E88</f>
        <v>-125.9687867802686</v>
      </c>
      <c r="F93" s="175">
        <f>F88</f>
        <v>-84.879528689921926</v>
      </c>
      <c r="G93" s="176">
        <f>G92</f>
        <v>-75.020090154877835</v>
      </c>
      <c r="H93" s="78">
        <f>E93</f>
        <v>-125.9687867802686</v>
      </c>
      <c r="J93" s="11"/>
    </row>
    <row r="94" spans="1:10">
      <c r="A94" s="3"/>
      <c r="B94" s="182"/>
      <c r="C94" s="88" t="str">
        <f t="shared" ref="C94:D94" si="50">C60</f>
        <v>EC821</v>
      </c>
      <c r="D94" s="164" t="str">
        <f t="shared" si="50"/>
        <v>Indirect change caused, Global/continental/regional processes</v>
      </c>
      <c r="E94" s="165">
        <v>-3</v>
      </c>
      <c r="F94" s="168">
        <v>-2</v>
      </c>
      <c r="G94" s="171">
        <v>-4</v>
      </c>
      <c r="H94" s="142">
        <f>E94</f>
        <v>-3</v>
      </c>
      <c r="J94" s="46" t="s">
        <v>29</v>
      </c>
    </row>
    <row r="95" spans="1:10">
      <c r="A95" s="3"/>
      <c r="B95" s="182"/>
      <c r="C95" s="89" t="str">
        <f t="shared" ref="C95:D95" si="51">C61</f>
        <v>EC822</v>
      </c>
      <c r="D95" s="133" t="str">
        <f t="shared" si="51"/>
        <v>Change caused to neighbouring/interacting ecosystems</v>
      </c>
      <c r="E95" s="166">
        <v>-1</v>
      </c>
      <c r="F95" s="169">
        <v>-10</v>
      </c>
      <c r="G95" s="172">
        <v>-15</v>
      </c>
      <c r="H95" s="142">
        <f>E95</f>
        <v>-1</v>
      </c>
      <c r="J95" s="8" t="s">
        <v>10</v>
      </c>
    </row>
    <row r="96" spans="1:10" ht="15" thickBot="1">
      <c r="A96" s="3"/>
      <c r="B96" s="182"/>
      <c r="C96" s="72" t="str">
        <f t="shared" ref="C96:D96" si="52">C62</f>
        <v>EC82</v>
      </c>
      <c r="D96" s="141" t="str">
        <f t="shared" si="52"/>
        <v>Net Change Caused to Other Ecosystems' Capability, in ECU [degradation (-) or enhancement (+)]</v>
      </c>
      <c r="E96" s="167">
        <f>SUM(E94:E95)</f>
        <v>-4</v>
      </c>
      <c r="F96" s="170">
        <f>SUM(F94:F95)</f>
        <v>-12</v>
      </c>
      <c r="G96" s="173">
        <f>SUM(G94:G95)</f>
        <v>-19</v>
      </c>
      <c r="H96" s="142">
        <f t="shared" ref="H96" si="53">E96</f>
        <v>-4</v>
      </c>
      <c r="J96" s="8" t="s">
        <v>10</v>
      </c>
    </row>
    <row r="97" spans="1:10">
      <c r="A97" s="3"/>
      <c r="B97" s="182"/>
      <c r="C97" s="69" t="str">
        <f t="shared" ref="C97:D97" si="54">C63</f>
        <v>EC8</v>
      </c>
      <c r="D97" s="22" t="str">
        <f t="shared" si="54"/>
        <v>Creation of New Ecological Debts &amp; Credits (in ECU) [direct &amp; indirect ecosystem degradation or renewal]</v>
      </c>
      <c r="E97" s="75">
        <f>E88+E96</f>
        <v>-129.9687867802686</v>
      </c>
      <c r="F97" s="76">
        <f>F88+F96</f>
        <v>-96.879528689921926</v>
      </c>
      <c r="G97" s="77">
        <f>G88+G96</f>
        <v>-96.020090154877835</v>
      </c>
      <c r="H97" s="45">
        <f>E97</f>
        <v>-129.9687867802686</v>
      </c>
      <c r="J97" s="46" t="s">
        <v>32</v>
      </c>
    </row>
    <row r="98" spans="1:10" ht="18.5">
      <c r="A98" s="3"/>
      <c r="B98" s="183"/>
      <c r="C98" s="69" t="str">
        <f t="shared" ref="C98:D98" si="55">C64</f>
        <v>EC9</v>
      </c>
      <c r="D98" s="22" t="str">
        <f t="shared" si="55"/>
        <v>Cumulated Net Balance of Ecological Debts (-) &amp; Credits (+) in ECU (from baseline year 0)</v>
      </c>
      <c r="E98" s="47"/>
      <c r="F98" s="48"/>
      <c r="G98" s="48"/>
      <c r="H98" s="49">
        <f>H97+H64</f>
        <v>-146.47425078569495</v>
      </c>
      <c r="J98" s="46" t="s">
        <v>34</v>
      </c>
    </row>
    <row r="99" spans="1:10" s="121" customFormat="1" ht="18.5">
      <c r="A99" s="120"/>
      <c r="B99" s="184" t="str">
        <f>B65</f>
        <v>Indexes</v>
      </c>
      <c r="C99" s="184"/>
      <c r="D99" s="184"/>
      <c r="E99" s="184"/>
      <c r="F99" s="184"/>
      <c r="G99" s="184"/>
      <c r="H99" s="184"/>
      <c r="J99" s="111"/>
    </row>
    <row r="100" spans="1:10" ht="15.5">
      <c r="A100" s="3"/>
      <c r="B100" s="188" t="s">
        <v>73</v>
      </c>
      <c r="C100" s="115" t="str">
        <f t="shared" ref="C100:D100" si="56">C66</f>
        <v>EC51</v>
      </c>
      <c r="D100" s="115" t="str">
        <f t="shared" si="56"/>
        <v>Annual change in accessible resources internal unit values &amp; change of ECU unit value</v>
      </c>
      <c r="E100" s="39">
        <f>(E82+E83)/2</f>
        <v>0.95916666666666672</v>
      </c>
      <c r="F100" s="40">
        <f>(F99+F102)/2</f>
        <v>0.495</v>
      </c>
      <c r="G100" s="41">
        <f>(G99+G102)/2</f>
        <v>0.5</v>
      </c>
      <c r="H100" s="42">
        <f>SUM(E100:G100)/3</f>
        <v>0.65138888888888891</v>
      </c>
      <c r="I100" s="90"/>
      <c r="J100" s="60" t="s">
        <v>15</v>
      </c>
    </row>
    <row r="101" spans="1:10" s="113" customFormat="1" ht="15.5">
      <c r="A101" s="112"/>
      <c r="B101" s="182"/>
      <c r="C101" s="115" t="str">
        <f t="shared" ref="C101:D101" si="57">C67</f>
        <v>EC5</v>
      </c>
      <c r="D101" s="115" t="str">
        <f t="shared" si="57"/>
        <v>Mean ECU unit value of Accessible Resources &amp; Ecosystem Capital Capability in year (t)</v>
      </c>
      <c r="E101" s="185">
        <f>E81*$H84</f>
        <v>0.91035185885479752</v>
      </c>
      <c r="F101" s="185"/>
      <c r="G101" s="185"/>
      <c r="H101" s="185"/>
      <c r="J101" s="114" t="s">
        <v>74</v>
      </c>
    </row>
    <row r="102" spans="1:10" s="6" customFormat="1">
      <c r="A102" s="21"/>
      <c r="B102" s="182"/>
      <c r="C102" s="115" t="str">
        <f t="shared" ref="C102:D102" si="58">C68</f>
        <v>EC22</v>
      </c>
      <c r="D102" s="115" t="str">
        <f t="shared" si="58"/>
        <v>Index of Change in Volume of Basic Resource Accessibility = EC2/EC1</v>
      </c>
      <c r="E102" s="118">
        <f>E78/E74</f>
        <v>0.93076923076923079</v>
      </c>
      <c r="F102" s="105">
        <f>F78/F74</f>
        <v>0.99</v>
      </c>
      <c r="G102" s="103">
        <f>G78/G74</f>
        <v>1</v>
      </c>
      <c r="H102" s="23" t="s">
        <v>9</v>
      </c>
      <c r="J102" s="93"/>
    </row>
    <row r="103" spans="1:10" s="18" customFormat="1" ht="15.5">
      <c r="A103" s="3"/>
      <c r="B103" s="183"/>
      <c r="C103" s="115" t="str">
        <f t="shared" ref="C103:D103" si="59">C69</f>
        <v>EC23</v>
      </c>
      <c r="D103" s="115" t="str">
        <f t="shared" si="59"/>
        <v>Index of Change in Ecological Value of Ecosystem Capital Capability =EC22xEC5</v>
      </c>
      <c r="E103" s="119">
        <f>E102*$E85</f>
        <v>0.84732749939561924</v>
      </c>
      <c r="F103" s="105">
        <f>F102*$E85</f>
        <v>0.90124834026624956</v>
      </c>
      <c r="G103" s="106">
        <f>G102*$E85</f>
        <v>0.91035185885479752</v>
      </c>
      <c r="H103" s="119">
        <f>E103</f>
        <v>0.84732749939561924</v>
      </c>
      <c r="J103" s="104"/>
    </row>
    <row r="105" spans="1:10" ht="23.5">
      <c r="A105" s="3"/>
      <c r="B105" s="202" t="s">
        <v>37</v>
      </c>
      <c r="C105" s="202"/>
      <c r="D105" s="202"/>
      <c r="E105" s="177" t="s">
        <v>0</v>
      </c>
      <c r="F105" s="179" t="s">
        <v>1</v>
      </c>
      <c r="G105" s="180" t="str">
        <f>G71</f>
        <v>[EIP]</v>
      </c>
      <c r="H105" s="178" t="s">
        <v>2</v>
      </c>
      <c r="J105" s="54"/>
    </row>
    <row r="106" spans="1:10" ht="43.5">
      <c r="A106" s="3"/>
      <c r="B106" s="202"/>
      <c r="C106" s="202"/>
      <c r="D106" s="202"/>
      <c r="E106" s="30" t="str">
        <f>E72</f>
        <v>Biomass/ Carbon</v>
      </c>
      <c r="F106" s="31" t="str">
        <f>F72</f>
        <v>Water</v>
      </c>
      <c r="G106" s="63" t="str">
        <f>G72</f>
        <v>Ecosystem infrastructure potential</v>
      </c>
      <c r="H106" s="33" t="s">
        <v>5</v>
      </c>
      <c r="J106" s="54"/>
    </row>
    <row r="107" spans="1:10" ht="24">
      <c r="A107" s="3"/>
      <c r="B107" s="186" t="str">
        <f>B73</f>
        <v>Accessible Ecosystem Resource and Use</v>
      </c>
      <c r="C107" s="187"/>
      <c r="D107" s="187"/>
      <c r="E107" s="130" t="s">
        <v>6</v>
      </c>
      <c r="F107" s="131" t="s">
        <v>7</v>
      </c>
      <c r="G107" s="132" t="s">
        <v>8</v>
      </c>
      <c r="H107" s="36" t="s">
        <v>9</v>
      </c>
      <c r="J107" s="57"/>
    </row>
    <row r="108" spans="1:10" ht="15.5">
      <c r="A108" s="3"/>
      <c r="B108" s="188" t="str">
        <f>B74</f>
        <v>Accessible Basic Resources</v>
      </c>
      <c r="C108" s="65" t="str">
        <f>C74</f>
        <v>EC1</v>
      </c>
      <c r="D108" s="64" t="str">
        <f>D74</f>
        <v>Net Accessible Ecosystem Resources, year (t-1) (NEACS, NEAWS &amp; Net Ecosystem Infrastructure Potential)</v>
      </c>
      <c r="E108" s="96">
        <f>E78</f>
        <v>1210</v>
      </c>
      <c r="F108" s="97">
        <f>F78</f>
        <v>1980</v>
      </c>
      <c r="G108" s="123">
        <f>G78</f>
        <v>2320</v>
      </c>
      <c r="H108" s="94"/>
      <c r="I108" s="90"/>
      <c r="J108" s="57"/>
    </row>
    <row r="109" spans="1:10" s="20" customFormat="1">
      <c r="A109" s="1"/>
      <c r="B109" s="182"/>
      <c r="C109" s="88" t="str">
        <f t="shared" ref="C109:D109" si="60">C75</f>
        <v>EC211</v>
      </c>
      <c r="D109" s="73" t="str">
        <f t="shared" si="60"/>
        <v>Change due to Use of Accessible Basic Resources</v>
      </c>
      <c r="E109" s="91">
        <f>E112-E113</f>
        <v>30</v>
      </c>
      <c r="F109" s="92">
        <f>F112-F113</f>
        <v>-70</v>
      </c>
      <c r="G109" s="25">
        <f>G112-G113</f>
        <v>0</v>
      </c>
      <c r="H109" s="29" t="s">
        <v>9</v>
      </c>
      <c r="I109" s="98"/>
      <c r="J109" s="8"/>
    </row>
    <row r="110" spans="1:10" s="6" customFormat="1">
      <c r="A110" s="21"/>
      <c r="B110" s="182"/>
      <c r="C110" s="89" t="str">
        <f t="shared" ref="C110:D110" si="61">C76</f>
        <v>EC212</v>
      </c>
      <c r="D110" s="74" t="str">
        <f t="shared" si="61"/>
        <v>Other Change due to Natural &amp; Multiple Causes</v>
      </c>
      <c r="E110" s="91">
        <f>E111-E109</f>
        <v>-10</v>
      </c>
      <c r="F110" s="92">
        <f>F111-F109</f>
        <v>70</v>
      </c>
      <c r="G110" s="25">
        <f>G111-G109</f>
        <v>0</v>
      </c>
      <c r="H110" s="29" t="s">
        <v>9</v>
      </c>
      <c r="I110" s="100"/>
      <c r="J110" s="8"/>
    </row>
    <row r="111" spans="1:10" s="6" customFormat="1" ht="15" thickBot="1">
      <c r="A111" s="21"/>
      <c r="B111" s="182"/>
      <c r="C111" s="67" t="str">
        <f t="shared" ref="C111:D111" si="62">C77</f>
        <v>EC21</v>
      </c>
      <c r="D111" s="95" t="str">
        <f t="shared" si="62"/>
        <v>Total Change in Basic Resource Accessibility</v>
      </c>
      <c r="E111" s="125">
        <f>E112-E108</f>
        <v>20</v>
      </c>
      <c r="F111" s="126">
        <f>F112-F108</f>
        <v>0</v>
      </c>
      <c r="G111" s="37">
        <f>G112-G108</f>
        <v>0</v>
      </c>
      <c r="H111" s="68" t="s">
        <v>9</v>
      </c>
      <c r="I111" s="99"/>
      <c r="J111" s="58"/>
    </row>
    <row r="112" spans="1:10" ht="30.75" customHeight="1" thickBot="1">
      <c r="A112" s="3"/>
      <c r="B112" s="182"/>
      <c r="C112" s="69" t="str">
        <f t="shared" ref="C112:D112" si="63">C78</f>
        <v>EC2</v>
      </c>
      <c r="D112" s="124" t="str">
        <f t="shared" si="63"/>
        <v>Net Accessible Ecosystem Resources, year (t) (NEACS, NEAWS &amp; Net Ecosystem Infrastructure Potential)</v>
      </c>
      <c r="E112" s="155">
        <v>1230</v>
      </c>
      <c r="F112" s="156">
        <v>1980</v>
      </c>
      <c r="G112" s="157">
        <v>2320</v>
      </c>
      <c r="H112" s="127" t="s">
        <v>9</v>
      </c>
      <c r="I112" s="90"/>
      <c r="J112" s="7" t="s">
        <v>10</v>
      </c>
    </row>
    <row r="113" spans="1:10" ht="29.5" thickBot="1">
      <c r="A113" s="3"/>
      <c r="B113" s="154" t="str">
        <f>B79</f>
        <v>Use of ecosystem resource</v>
      </c>
      <c r="C113" s="66" t="str">
        <f t="shared" ref="C113:D113" si="64">C79</f>
        <v>EC3</v>
      </c>
      <c r="D113" s="128" t="str">
        <f t="shared" si="64"/>
        <v>Use of ecosystem resource</v>
      </c>
      <c r="E113" s="158">
        <v>1200</v>
      </c>
      <c r="F113" s="159">
        <v>2050</v>
      </c>
      <c r="G113" s="160">
        <f>G108</f>
        <v>2320</v>
      </c>
      <c r="H113" s="129" t="s">
        <v>9</v>
      </c>
      <c r="I113" s="90"/>
      <c r="J113" s="27" t="s">
        <v>10</v>
      </c>
    </row>
    <row r="114" spans="1:10" ht="19" thickTop="1">
      <c r="A114" s="3"/>
      <c r="B114" s="189" t="str">
        <f>B80</f>
        <v>Ecosystem Capability Account</v>
      </c>
      <c r="C114" s="190"/>
      <c r="D114" s="191"/>
      <c r="E114" s="50" t="s">
        <v>13</v>
      </c>
      <c r="F114" s="51" t="s">
        <v>13</v>
      </c>
      <c r="G114" s="52" t="s">
        <v>13</v>
      </c>
      <c r="H114" s="53" t="s">
        <v>13</v>
      </c>
      <c r="J114" s="57"/>
    </row>
    <row r="115" spans="1:10" s="18" customFormat="1" ht="15.75" customHeight="1">
      <c r="A115" s="3"/>
      <c r="B115" s="188" t="str">
        <f>B81</f>
        <v>Calculation of unit values in ECU</v>
      </c>
      <c r="C115" s="69" t="str">
        <f>C81</f>
        <v>EC4</v>
      </c>
      <c r="D115" s="71" t="str">
        <f>D81</f>
        <v>Mean ECU unit value of Accessible Resources &amp; Ecosystem Capital Capability in year (t-1)</v>
      </c>
      <c r="E115" s="193">
        <f>E85</f>
        <v>0.91035185885479752</v>
      </c>
      <c r="F115" s="194"/>
      <c r="G115" s="194"/>
      <c r="H115" s="195"/>
      <c r="J115" s="70" t="s">
        <v>14</v>
      </c>
    </row>
    <row r="116" spans="1:10" ht="15" thickBot="1">
      <c r="A116" s="3"/>
      <c r="B116" s="182"/>
      <c r="C116" s="88" t="str">
        <f t="shared" ref="C116:D116" si="65">C82</f>
        <v>EC511</v>
      </c>
      <c r="D116" s="73" t="str">
        <f t="shared" si="65"/>
        <v>Indexes of sustainable intensity of resource use [IF&lt;1, = overuse, dilapidation; IF&gt;1, accumulation]</v>
      </c>
      <c r="E116" s="135">
        <f>E112/E113</f>
        <v>1.0249999999999999</v>
      </c>
      <c r="F116" s="136">
        <f>F112/F113</f>
        <v>0.96585365853658534</v>
      </c>
      <c r="G116" s="137">
        <f>(G112/G113)</f>
        <v>1</v>
      </c>
      <c r="H116" s="43" t="s">
        <v>9</v>
      </c>
      <c r="I116" s="90"/>
      <c r="J116" s="59" t="s">
        <v>16</v>
      </c>
    </row>
    <row r="117" spans="1:10" ht="15" thickBot="1">
      <c r="A117" s="3"/>
      <c r="B117" s="182"/>
      <c r="C117" s="89" t="str">
        <f t="shared" ref="C117:D117" si="66">C83</f>
        <v>EC512</v>
      </c>
      <c r="D117" s="133" t="str">
        <f t="shared" si="66"/>
        <v>Indexes of change in ecosystem health [IF&lt;1, = deterioration; IF&gt;1, improvement]</v>
      </c>
      <c r="E117" s="161">
        <v>0.91</v>
      </c>
      <c r="F117" s="162">
        <v>0.96</v>
      </c>
      <c r="G117" s="163">
        <v>0.95</v>
      </c>
      <c r="H117" s="134" t="s">
        <v>9</v>
      </c>
      <c r="I117" s="90"/>
      <c r="J117" s="10" t="s">
        <v>43</v>
      </c>
    </row>
    <row r="118" spans="1:10" ht="15.5">
      <c r="A118" s="3"/>
      <c r="B118" s="182"/>
      <c r="C118" s="72" t="str">
        <f t="shared" ref="C118:D118" si="67">C84</f>
        <v>EC51</v>
      </c>
      <c r="D118" s="72" t="str">
        <f t="shared" si="67"/>
        <v>Annual change in accessible resources internal unit values &amp; change of ECU unit value</v>
      </c>
      <c r="E118" s="138">
        <f>(E116+E117)/2</f>
        <v>0.96750000000000003</v>
      </c>
      <c r="F118" s="139">
        <f>(F116+F117)/2</f>
        <v>0.96292682926829265</v>
      </c>
      <c r="G118" s="140">
        <f>(G116+G117)/2</f>
        <v>0.97499999999999998</v>
      </c>
      <c r="H118" s="42">
        <f>SUM(E118:G118)/3</f>
        <v>0.96847560975609748</v>
      </c>
      <c r="I118" s="90"/>
      <c r="J118" s="60" t="s">
        <v>15</v>
      </c>
    </row>
    <row r="119" spans="1:10" ht="19" thickBot="1">
      <c r="A119" s="3"/>
      <c r="B119" s="192"/>
      <c r="C119" s="66" t="str">
        <f t="shared" ref="C119:D119" si="68">C85</f>
        <v>EC5</v>
      </c>
      <c r="D119" s="79" t="str">
        <f t="shared" si="68"/>
        <v>Mean ECU unit value of Accessible Resources &amp; Ecosystem Capital Capability in year (t) [EC5 = EC4 x EC51_ECC]</v>
      </c>
      <c r="E119" s="196">
        <f>E115*$H118</f>
        <v>0.88165357159699687</v>
      </c>
      <c r="F119" s="197"/>
      <c r="G119" s="197"/>
      <c r="H119" s="198"/>
      <c r="J119" s="44" t="s">
        <v>18</v>
      </c>
    </row>
    <row r="120" spans="1:10" ht="15.75" customHeight="1" thickTop="1">
      <c r="A120" s="3"/>
      <c r="B120" s="199" t="str">
        <f>B86</f>
        <v>Accessible Resources &amp; Ecosystem Capital Capability</v>
      </c>
      <c r="C120" s="80" t="str">
        <f t="shared" ref="C120:D120" si="69">C86</f>
        <v>EC6</v>
      </c>
      <c r="D120" s="81" t="str">
        <f t="shared" si="69"/>
        <v>Net Accessible Resources &amp; Ecosystem Capital Capability, ecological value in ECU, year (t-1)</v>
      </c>
      <c r="E120" s="107">
        <f>E108*$E115</f>
        <v>1101.5257492143051</v>
      </c>
      <c r="F120" s="101">
        <f>F108*$E115</f>
        <v>1802.4966805324991</v>
      </c>
      <c r="G120" s="102">
        <f>G108*$E115</f>
        <v>2112.0163125431304</v>
      </c>
      <c r="H120" s="82">
        <f t="shared" ref="H120:H125" si="70">E120</f>
        <v>1101.5257492143051</v>
      </c>
      <c r="J120" s="10" t="s">
        <v>20</v>
      </c>
    </row>
    <row r="121" spans="1:10">
      <c r="A121" s="3"/>
      <c r="B121" s="183"/>
      <c r="C121" s="65" t="str">
        <f t="shared" ref="C121:D121" si="71">C87</f>
        <v>EC7</v>
      </c>
      <c r="D121" s="28" t="str">
        <f t="shared" si="71"/>
        <v>Net Accessible Resources &amp; Ecosystem Capital Capability, ecological value in ECU, year (t)</v>
      </c>
      <c r="E121" s="108">
        <f>E112*$E119</f>
        <v>1084.4338930643062</v>
      </c>
      <c r="F121" s="109">
        <f>F112*$E119</f>
        <v>1745.6740717620537</v>
      </c>
      <c r="G121" s="110">
        <f>G112*$E119</f>
        <v>2045.4362861050327</v>
      </c>
      <c r="H121" s="78">
        <f t="shared" si="70"/>
        <v>1084.4338930643062</v>
      </c>
      <c r="J121" s="10"/>
    </row>
    <row r="122" spans="1:10" ht="15" thickBot="1">
      <c r="A122" s="3"/>
      <c r="B122" s="200"/>
      <c r="C122" s="38" t="str">
        <f t="shared" ref="C122:D122" si="72">C88</f>
        <v>EC71</v>
      </c>
      <c r="D122" s="152" t="str">
        <f t="shared" si="72"/>
        <v>Activities' Net Accumulation of Ecosystem Capital Capability, in ECU [IF&lt;0, = degradation; IF&gt;0, =  renewal]</v>
      </c>
      <c r="E122" s="143">
        <f>E126-E125</f>
        <v>-19.091856149998875</v>
      </c>
      <c r="F122" s="145">
        <f>F126-F125</f>
        <v>-58.822608770445413</v>
      </c>
      <c r="G122" s="150">
        <f>G126-G125</f>
        <v>-68.580026438097775</v>
      </c>
      <c r="H122" s="45">
        <f t="shared" si="70"/>
        <v>-19.091856149998875</v>
      </c>
      <c r="I122" s="19"/>
      <c r="J122" s="10" t="s">
        <v>27</v>
      </c>
    </row>
    <row r="123" spans="1:10">
      <c r="A123" s="3"/>
      <c r="B123" s="200"/>
      <c r="C123" s="88" t="str">
        <f t="shared" ref="C123:D123" si="73">C89</f>
        <v>EC722</v>
      </c>
      <c r="D123" s="164" t="str">
        <f t="shared" si="73"/>
        <v>Global/continental/regional processes</v>
      </c>
      <c r="E123" s="165">
        <v>1</v>
      </c>
      <c r="F123" s="168">
        <v>1</v>
      </c>
      <c r="G123" s="171">
        <v>1</v>
      </c>
      <c r="H123" s="147">
        <f t="shared" si="70"/>
        <v>1</v>
      </c>
      <c r="I123" s="19"/>
      <c r="J123" s="8" t="s">
        <v>10</v>
      </c>
    </row>
    <row r="124" spans="1:10">
      <c r="A124" s="3"/>
      <c r="B124" s="200"/>
      <c r="C124" s="89" t="str">
        <f t="shared" ref="C124:D124" si="74">C90</f>
        <v>EC722</v>
      </c>
      <c r="D124" s="133" t="str">
        <f t="shared" si="74"/>
        <v>Change caused by neighbouring/interacting ecosystems</v>
      </c>
      <c r="E124" s="166">
        <v>1</v>
      </c>
      <c r="F124" s="169">
        <v>1</v>
      </c>
      <c r="G124" s="172">
        <v>1</v>
      </c>
      <c r="H124" s="148">
        <f t="shared" si="70"/>
        <v>1</v>
      </c>
      <c r="J124" s="8" t="s">
        <v>10</v>
      </c>
    </row>
    <row r="125" spans="1:10" ht="15" thickBot="1">
      <c r="A125" s="3"/>
      <c r="B125" s="200"/>
      <c r="C125" s="72" t="str">
        <f t="shared" ref="C125:D125" si="75">C91</f>
        <v>EC72</v>
      </c>
      <c r="D125" s="153" t="str">
        <f t="shared" si="75"/>
        <v>Change in Ecosystem Capital Capability Due to Natural and Multiple Causes, in ECU</v>
      </c>
      <c r="E125" s="167">
        <f>SUM(E123:E124)</f>
        <v>2</v>
      </c>
      <c r="F125" s="170">
        <f>SUM(F123:F124)</f>
        <v>2</v>
      </c>
      <c r="G125" s="173">
        <f>SUM(G123:G124)</f>
        <v>2</v>
      </c>
      <c r="H125" s="149">
        <f t="shared" si="70"/>
        <v>2</v>
      </c>
      <c r="J125" s="12" t="s">
        <v>23</v>
      </c>
    </row>
    <row r="126" spans="1:10" ht="15" thickBot="1">
      <c r="A126" s="3"/>
      <c r="B126" s="201"/>
      <c r="C126" s="83" t="str">
        <f t="shared" ref="C126:D126" si="76">C92</f>
        <v>EC73</v>
      </c>
      <c r="D126" s="84" t="str">
        <f t="shared" si="76"/>
        <v>Total Change in Accessible Resources &amp; Ecosystem Capital Capability, in ECU = EC7-EC6</v>
      </c>
      <c r="E126" s="144">
        <f>E121-E120</f>
        <v>-17.091856149998875</v>
      </c>
      <c r="F126" s="146">
        <f>F121-F120</f>
        <v>-56.822608770445413</v>
      </c>
      <c r="G126" s="151">
        <f>G121-G120</f>
        <v>-66.580026438097775</v>
      </c>
      <c r="H126" s="85">
        <f t="shared" ref="H126" si="77">E126</f>
        <v>-17.091856149998875</v>
      </c>
      <c r="J126" s="11" t="s">
        <v>21</v>
      </c>
    </row>
    <row r="127" spans="1:10" ht="26.25" customHeight="1" thickTop="1" thickBot="1">
      <c r="A127" s="3"/>
      <c r="B127" s="181" t="str">
        <f>B93</f>
        <v>Creation of Ecological Debts &amp; Credits</v>
      </c>
      <c r="C127" s="86" t="str">
        <f t="shared" ref="C127:D127" si="78">C93</f>
        <v>EC81 = EC71</v>
      </c>
      <c r="D127" s="87" t="str">
        <f t="shared" si="78"/>
        <v>Activities' Net Accumulation of Ecosystem Capital Capability, in ECU [IF&lt;0, = degradation; IF&gt;0, =  renewal]</v>
      </c>
      <c r="E127" s="174">
        <f>E122</f>
        <v>-19.091856149998875</v>
      </c>
      <c r="F127" s="175">
        <f>F122</f>
        <v>-58.822608770445413</v>
      </c>
      <c r="G127" s="176">
        <f>G126</f>
        <v>-66.580026438097775</v>
      </c>
      <c r="H127" s="78">
        <f>E127</f>
        <v>-19.091856149998875</v>
      </c>
      <c r="J127" s="11"/>
    </row>
    <row r="128" spans="1:10">
      <c r="A128" s="3"/>
      <c r="B128" s="182"/>
      <c r="C128" s="88" t="str">
        <f t="shared" ref="C128:D128" si="79">C94</f>
        <v>EC821</v>
      </c>
      <c r="D128" s="164" t="str">
        <f t="shared" si="79"/>
        <v>Indirect change caused, Global/continental/regional processes</v>
      </c>
      <c r="E128" s="165">
        <v>-3</v>
      </c>
      <c r="F128" s="168">
        <v>-2</v>
      </c>
      <c r="G128" s="171">
        <v>-4</v>
      </c>
      <c r="H128" s="142">
        <f>E128</f>
        <v>-3</v>
      </c>
      <c r="J128" s="46" t="s">
        <v>29</v>
      </c>
    </row>
    <row r="129" spans="1:10">
      <c r="A129" s="3"/>
      <c r="B129" s="182"/>
      <c r="C129" s="89" t="str">
        <f t="shared" ref="C129:D129" si="80">C95</f>
        <v>EC822</v>
      </c>
      <c r="D129" s="133" t="str">
        <f t="shared" si="80"/>
        <v>Change caused to neighbouring/interacting ecosystems</v>
      </c>
      <c r="E129" s="166">
        <v>-1</v>
      </c>
      <c r="F129" s="169">
        <v>-10</v>
      </c>
      <c r="G129" s="172">
        <v>-15</v>
      </c>
      <c r="H129" s="142">
        <f>E129</f>
        <v>-1</v>
      </c>
      <c r="J129" s="8" t="s">
        <v>10</v>
      </c>
    </row>
    <row r="130" spans="1:10" ht="15" thickBot="1">
      <c r="A130" s="3"/>
      <c r="B130" s="182"/>
      <c r="C130" s="72" t="str">
        <f t="shared" ref="C130:D130" si="81">C96</f>
        <v>EC82</v>
      </c>
      <c r="D130" s="141" t="str">
        <f t="shared" si="81"/>
        <v>Net Change Caused to Other Ecosystems' Capability, in ECU [degradation (-) or enhancement (+)]</v>
      </c>
      <c r="E130" s="167">
        <f>SUM(E128:E129)</f>
        <v>-4</v>
      </c>
      <c r="F130" s="170">
        <f>SUM(F128:F129)</f>
        <v>-12</v>
      </c>
      <c r="G130" s="173">
        <f>SUM(G128:G129)</f>
        <v>-19</v>
      </c>
      <c r="H130" s="142">
        <f t="shared" ref="H130" si="82">E130</f>
        <v>-4</v>
      </c>
      <c r="J130" s="8" t="s">
        <v>10</v>
      </c>
    </row>
    <row r="131" spans="1:10">
      <c r="A131" s="3"/>
      <c r="B131" s="182"/>
      <c r="C131" s="69" t="str">
        <f t="shared" ref="C131:D131" si="83">C97</f>
        <v>EC8</v>
      </c>
      <c r="D131" s="22" t="str">
        <f t="shared" si="83"/>
        <v>Creation of New Ecological Debts &amp; Credits (in ECU) [direct &amp; indirect ecosystem degradation or renewal]</v>
      </c>
      <c r="E131" s="75">
        <f>E122+E130</f>
        <v>-23.091856149998875</v>
      </c>
      <c r="F131" s="76">
        <f>F122+F130</f>
        <v>-70.822608770445413</v>
      </c>
      <c r="G131" s="77">
        <f>G122+G130</f>
        <v>-87.580026438097775</v>
      </c>
      <c r="H131" s="45">
        <f>E131</f>
        <v>-23.091856149998875</v>
      </c>
      <c r="J131" s="46" t="s">
        <v>32</v>
      </c>
    </row>
    <row r="132" spans="1:10" ht="18.5">
      <c r="A132" s="3"/>
      <c r="B132" s="183"/>
      <c r="C132" s="69" t="str">
        <f t="shared" ref="C132:D132" si="84">C98</f>
        <v>EC9</v>
      </c>
      <c r="D132" s="22" t="str">
        <f t="shared" si="84"/>
        <v>Cumulated Net Balance of Ecological Debts (-) &amp; Credits (+) in ECU (from baseline year 0)</v>
      </c>
      <c r="E132" s="47"/>
      <c r="F132" s="48"/>
      <c r="G132" s="48"/>
      <c r="H132" s="49">
        <f>H131+H98</f>
        <v>-169.56610693569382</v>
      </c>
      <c r="J132" s="46" t="s">
        <v>34</v>
      </c>
    </row>
    <row r="133" spans="1:10" s="121" customFormat="1" ht="18.5">
      <c r="A133" s="120"/>
      <c r="B133" s="184" t="str">
        <f>B99</f>
        <v>Indexes</v>
      </c>
      <c r="C133" s="184"/>
      <c r="D133" s="184"/>
      <c r="E133" s="184"/>
      <c r="F133" s="184"/>
      <c r="G133" s="184"/>
      <c r="H133" s="184"/>
      <c r="J133" s="111"/>
    </row>
    <row r="134" spans="1:10" ht="15.5">
      <c r="A134" s="3"/>
      <c r="B134" s="188" t="s">
        <v>73</v>
      </c>
      <c r="C134" s="115" t="str">
        <f t="shared" ref="C134:D134" si="85">C100</f>
        <v>EC51</v>
      </c>
      <c r="D134" s="115" t="str">
        <f t="shared" si="85"/>
        <v>Annual change in accessible resources internal unit values &amp; change of ECU unit value</v>
      </c>
      <c r="E134" s="39">
        <f>(E116+E117)/2</f>
        <v>0.96750000000000003</v>
      </c>
      <c r="F134" s="40">
        <f>(F133+F136)/2</f>
        <v>0.5</v>
      </c>
      <c r="G134" s="41">
        <f>(G133+G136)/2</f>
        <v>0.5</v>
      </c>
      <c r="H134" s="42">
        <f>SUM(E134:G134)/3</f>
        <v>0.65583333333333338</v>
      </c>
      <c r="I134" s="90"/>
      <c r="J134" s="60" t="s">
        <v>15</v>
      </c>
    </row>
    <row r="135" spans="1:10" s="113" customFormat="1" ht="15.5">
      <c r="A135" s="112"/>
      <c r="B135" s="182"/>
      <c r="C135" s="115" t="str">
        <f t="shared" ref="C135:D135" si="86">C101</f>
        <v>EC5</v>
      </c>
      <c r="D135" s="115" t="str">
        <f t="shared" si="86"/>
        <v>Mean ECU unit value of Accessible Resources &amp; Ecosystem Capital Capability in year (t)</v>
      </c>
      <c r="E135" s="185">
        <f>E115*$H118</f>
        <v>0.88165357159699687</v>
      </c>
      <c r="F135" s="185"/>
      <c r="G135" s="185"/>
      <c r="H135" s="185"/>
      <c r="J135" s="114" t="s">
        <v>74</v>
      </c>
    </row>
    <row r="136" spans="1:10" s="6" customFormat="1">
      <c r="A136" s="21"/>
      <c r="B136" s="182"/>
      <c r="C136" s="115" t="str">
        <f t="shared" ref="C136:D136" si="87">C102</f>
        <v>EC22</v>
      </c>
      <c r="D136" s="115" t="str">
        <f t="shared" si="87"/>
        <v>Index of Change in Volume of Basic Resource Accessibility = EC2/EC1</v>
      </c>
      <c r="E136" s="118">
        <f>E112/E108</f>
        <v>1.0165289256198347</v>
      </c>
      <c r="F136" s="105">
        <f>F112/F108</f>
        <v>1</v>
      </c>
      <c r="G136" s="103">
        <f>G112/G108</f>
        <v>1</v>
      </c>
      <c r="H136" s="23" t="s">
        <v>9</v>
      </c>
      <c r="J136" s="93"/>
    </row>
    <row r="137" spans="1:10" s="18" customFormat="1" ht="15.5">
      <c r="A137" s="3"/>
      <c r="B137" s="183"/>
      <c r="C137" s="115" t="str">
        <f t="shared" ref="C137:D137" si="88">C103</f>
        <v>EC23</v>
      </c>
      <c r="D137" s="115" t="str">
        <f t="shared" si="88"/>
        <v>Index of Change in Ecological Value of Ecosystem Capital Capability =EC22xEC5</v>
      </c>
      <c r="E137" s="119">
        <f>E136*$E119</f>
        <v>0.89622635790438521</v>
      </c>
      <c r="F137" s="105">
        <f>F136*$E119</f>
        <v>0.88165357159699687</v>
      </c>
      <c r="G137" s="106">
        <f>G136*$E119</f>
        <v>0.88165357159699687</v>
      </c>
      <c r="H137" s="119">
        <f>E137</f>
        <v>0.89622635790438521</v>
      </c>
      <c r="J137" s="104"/>
    </row>
    <row r="139" spans="1:10" ht="23.5">
      <c r="A139" s="3"/>
      <c r="B139" s="202" t="s">
        <v>38</v>
      </c>
      <c r="C139" s="202"/>
      <c r="D139" s="202"/>
      <c r="E139" s="177" t="s">
        <v>0</v>
      </c>
      <c r="F139" s="179" t="s">
        <v>1</v>
      </c>
      <c r="G139" s="180" t="str">
        <f>G105</f>
        <v>[EIP]</v>
      </c>
      <c r="H139" s="178" t="s">
        <v>2</v>
      </c>
      <c r="J139" s="54"/>
    </row>
    <row r="140" spans="1:10" ht="43.5">
      <c r="A140" s="3"/>
      <c r="B140" s="202"/>
      <c r="C140" s="202"/>
      <c r="D140" s="202"/>
      <c r="E140" s="30" t="str">
        <f>E106</f>
        <v>Biomass/ Carbon</v>
      </c>
      <c r="F140" s="31" t="str">
        <f>F106</f>
        <v>Water</v>
      </c>
      <c r="G140" s="63" t="str">
        <f>G106</f>
        <v>Ecosystem infrastructure potential</v>
      </c>
      <c r="H140" s="33" t="s">
        <v>5</v>
      </c>
      <c r="J140" s="54"/>
    </row>
    <row r="141" spans="1:10" ht="24">
      <c r="A141" s="3"/>
      <c r="B141" s="186" t="str">
        <f>B107</f>
        <v>Accessible Ecosystem Resource and Use</v>
      </c>
      <c r="C141" s="187"/>
      <c r="D141" s="187"/>
      <c r="E141" s="130" t="s">
        <v>6</v>
      </c>
      <c r="F141" s="131" t="s">
        <v>7</v>
      </c>
      <c r="G141" s="132" t="s">
        <v>8</v>
      </c>
      <c r="H141" s="36" t="s">
        <v>9</v>
      </c>
      <c r="J141" s="57"/>
    </row>
    <row r="142" spans="1:10" ht="15.5">
      <c r="A142" s="3"/>
      <c r="B142" s="188" t="str">
        <f>B108</f>
        <v>Accessible Basic Resources</v>
      </c>
      <c r="C142" s="65" t="str">
        <f>C108</f>
        <v>EC1</v>
      </c>
      <c r="D142" s="64" t="str">
        <f>D108</f>
        <v>Net Accessible Ecosystem Resources, year (t-1) (NEACS, NEAWS &amp; Net Ecosystem Infrastructure Potential)</v>
      </c>
      <c r="E142" s="96">
        <f>E112</f>
        <v>1230</v>
      </c>
      <c r="F142" s="97">
        <f>F112</f>
        <v>1980</v>
      </c>
      <c r="G142" s="123">
        <f>G112</f>
        <v>2320</v>
      </c>
      <c r="H142" s="94"/>
      <c r="I142" s="90"/>
      <c r="J142" s="57"/>
    </row>
    <row r="143" spans="1:10" s="20" customFormat="1">
      <c r="A143" s="1"/>
      <c r="B143" s="182"/>
      <c r="C143" s="88" t="str">
        <f t="shared" ref="C143:D143" si="89">C109</f>
        <v>EC211</v>
      </c>
      <c r="D143" s="73" t="str">
        <f t="shared" si="89"/>
        <v>Change due to Use of Accessible Basic Resources</v>
      </c>
      <c r="E143" s="91">
        <f>E146-E147</f>
        <v>30</v>
      </c>
      <c r="F143" s="92">
        <f>F146-F147</f>
        <v>-70</v>
      </c>
      <c r="G143" s="25">
        <f>G146-G147</f>
        <v>0</v>
      </c>
      <c r="H143" s="29" t="s">
        <v>9</v>
      </c>
      <c r="I143" s="98"/>
      <c r="J143" s="8"/>
    </row>
    <row r="144" spans="1:10" s="6" customFormat="1">
      <c r="A144" s="21"/>
      <c r="B144" s="182"/>
      <c r="C144" s="89" t="str">
        <f t="shared" ref="C144:D144" si="90">C110</f>
        <v>EC212</v>
      </c>
      <c r="D144" s="74" t="str">
        <f t="shared" si="90"/>
        <v>Other Change due to Natural &amp; Multiple Causes</v>
      </c>
      <c r="E144" s="91">
        <f>E145-E143</f>
        <v>-30</v>
      </c>
      <c r="F144" s="92">
        <f>F145-F143</f>
        <v>70</v>
      </c>
      <c r="G144" s="25">
        <f>G145-G143</f>
        <v>0</v>
      </c>
      <c r="H144" s="29" t="s">
        <v>9</v>
      </c>
      <c r="I144" s="100"/>
      <c r="J144" s="8"/>
    </row>
    <row r="145" spans="1:12" s="6" customFormat="1" ht="15" thickBot="1">
      <c r="A145" s="21"/>
      <c r="B145" s="182"/>
      <c r="C145" s="67" t="str">
        <f t="shared" ref="C145:D145" si="91">C111</f>
        <v>EC21</v>
      </c>
      <c r="D145" s="95" t="str">
        <f t="shared" si="91"/>
        <v>Total Change in Basic Resource Accessibility</v>
      </c>
      <c r="E145" s="125">
        <f>E146-E142</f>
        <v>0</v>
      </c>
      <c r="F145" s="126">
        <f>F146-F142</f>
        <v>0</v>
      </c>
      <c r="G145" s="37">
        <f>G146-G142</f>
        <v>0</v>
      </c>
      <c r="H145" s="68" t="s">
        <v>9</v>
      </c>
      <c r="I145" s="99"/>
      <c r="J145" s="58"/>
    </row>
    <row r="146" spans="1:12" ht="30.75" customHeight="1" thickBot="1">
      <c r="A146" s="3"/>
      <c r="B146" s="182"/>
      <c r="C146" s="69" t="str">
        <f t="shared" ref="C146:D146" si="92">C112</f>
        <v>EC2</v>
      </c>
      <c r="D146" s="124" t="str">
        <f t="shared" si="92"/>
        <v>Net Accessible Ecosystem Resources, year (t) (NEACS, NEAWS &amp; Net Ecosystem Infrastructure Potential)</v>
      </c>
      <c r="E146" s="155">
        <v>1230</v>
      </c>
      <c r="F146" s="156">
        <v>1980</v>
      </c>
      <c r="G146" s="157">
        <v>2320</v>
      </c>
      <c r="H146" s="127" t="s">
        <v>9</v>
      </c>
      <c r="I146" s="90"/>
      <c r="J146" s="7" t="s">
        <v>10</v>
      </c>
    </row>
    <row r="147" spans="1:12" ht="29.5" thickBot="1">
      <c r="A147" s="3"/>
      <c r="B147" s="154" t="str">
        <f>B113</f>
        <v>Use of ecosystem resource</v>
      </c>
      <c r="C147" s="66" t="str">
        <f t="shared" ref="C147:D147" si="93">C113</f>
        <v>EC3</v>
      </c>
      <c r="D147" s="128" t="str">
        <f t="shared" si="93"/>
        <v>Use of ecosystem resource</v>
      </c>
      <c r="E147" s="158">
        <v>1200</v>
      </c>
      <c r="F147" s="159">
        <v>2050</v>
      </c>
      <c r="G147" s="160">
        <f>G142</f>
        <v>2320</v>
      </c>
      <c r="H147" s="129" t="s">
        <v>9</v>
      </c>
      <c r="I147" s="90"/>
      <c r="J147" s="27" t="s">
        <v>10</v>
      </c>
    </row>
    <row r="148" spans="1:12" ht="19" thickTop="1">
      <c r="A148" s="3"/>
      <c r="B148" s="189" t="str">
        <f>B114</f>
        <v>Ecosystem Capability Account</v>
      </c>
      <c r="C148" s="190"/>
      <c r="D148" s="191"/>
      <c r="E148" s="50" t="s">
        <v>13</v>
      </c>
      <c r="F148" s="51" t="s">
        <v>13</v>
      </c>
      <c r="G148" s="52" t="s">
        <v>13</v>
      </c>
      <c r="H148" s="53" t="s">
        <v>13</v>
      </c>
      <c r="J148" s="57"/>
    </row>
    <row r="149" spans="1:12" s="18" customFormat="1" ht="15.75" customHeight="1">
      <c r="A149" s="3"/>
      <c r="B149" s="188" t="str">
        <f>B115</f>
        <v>Calculation of unit values in ECU</v>
      </c>
      <c r="C149" s="69" t="str">
        <f>C115</f>
        <v>EC4</v>
      </c>
      <c r="D149" s="71" t="str">
        <f>D115</f>
        <v>Mean ECU unit value of Accessible Resources &amp; Ecosystem Capital Capability in year (t-1)</v>
      </c>
      <c r="E149" s="193">
        <f>E119</f>
        <v>0.88165357159699687</v>
      </c>
      <c r="F149" s="194"/>
      <c r="G149" s="194"/>
      <c r="H149" s="195"/>
      <c r="J149" s="70" t="s">
        <v>14</v>
      </c>
    </row>
    <row r="150" spans="1:12" ht="15" thickBot="1">
      <c r="A150" s="3"/>
      <c r="B150" s="182"/>
      <c r="C150" s="88" t="str">
        <f t="shared" ref="C150:D150" si="94">C116</f>
        <v>EC511</v>
      </c>
      <c r="D150" s="73" t="str">
        <f t="shared" si="94"/>
        <v>Indexes of sustainable intensity of resource use [IF&lt;1, = overuse, dilapidation; IF&gt;1, accumulation]</v>
      </c>
      <c r="E150" s="135">
        <f>E146/E147</f>
        <v>1.0249999999999999</v>
      </c>
      <c r="F150" s="136">
        <f>F146/F147</f>
        <v>0.96585365853658534</v>
      </c>
      <c r="G150" s="137">
        <f>(G146/G147)</f>
        <v>1</v>
      </c>
      <c r="H150" s="43" t="s">
        <v>9</v>
      </c>
      <c r="I150" s="90"/>
      <c r="J150" s="59" t="s">
        <v>16</v>
      </c>
    </row>
    <row r="151" spans="1:12" ht="15" thickBot="1">
      <c r="A151" s="3"/>
      <c r="B151" s="182"/>
      <c r="C151" s="89" t="str">
        <f t="shared" ref="C151:D151" si="95">C117</f>
        <v>EC512</v>
      </c>
      <c r="D151" s="133" t="str">
        <f t="shared" si="95"/>
        <v>Indexes of change in ecosystem health [IF&lt;1, = deterioration; IF&gt;1, improvement]</v>
      </c>
      <c r="E151" s="161">
        <v>0.91</v>
      </c>
      <c r="F151" s="162">
        <v>0.96</v>
      </c>
      <c r="G151" s="163">
        <v>0.95</v>
      </c>
      <c r="H151" s="134" t="s">
        <v>9</v>
      </c>
      <c r="I151" s="90"/>
      <c r="J151" s="10" t="s">
        <v>43</v>
      </c>
    </row>
    <row r="152" spans="1:12" ht="15.5">
      <c r="A152" s="3"/>
      <c r="B152" s="182"/>
      <c r="C152" s="72" t="str">
        <f t="shared" ref="C152:D152" si="96">C118</f>
        <v>EC51</v>
      </c>
      <c r="D152" s="72" t="str">
        <f t="shared" si="96"/>
        <v>Annual change in accessible resources internal unit values &amp; change of ECU unit value</v>
      </c>
      <c r="E152" s="138">
        <f>(E150+E151)/2</f>
        <v>0.96750000000000003</v>
      </c>
      <c r="F152" s="139">
        <f>(F150+F151)/2</f>
        <v>0.96292682926829265</v>
      </c>
      <c r="G152" s="140">
        <f>(G150+G151)/2</f>
        <v>0.97499999999999998</v>
      </c>
      <c r="H152" s="42">
        <f>SUM(E152:G152)/3</f>
        <v>0.96847560975609748</v>
      </c>
      <c r="I152" s="90"/>
      <c r="J152" s="60" t="s">
        <v>15</v>
      </c>
    </row>
    <row r="153" spans="1:12" ht="19" thickBot="1">
      <c r="A153" s="3"/>
      <c r="B153" s="192"/>
      <c r="C153" s="66" t="str">
        <f t="shared" ref="C153:D153" si="97">C119</f>
        <v>EC5</v>
      </c>
      <c r="D153" s="79" t="str">
        <f t="shared" si="97"/>
        <v>Mean ECU unit value of Accessible Resources &amp; Ecosystem Capital Capability in year (t) [EC5 = EC4 x EC51_ECC]</v>
      </c>
      <c r="E153" s="196">
        <f>E149*$H152</f>
        <v>0.85385998034604271</v>
      </c>
      <c r="F153" s="197"/>
      <c r="G153" s="197"/>
      <c r="H153" s="198"/>
      <c r="J153" s="44" t="s">
        <v>18</v>
      </c>
    </row>
    <row r="154" spans="1:12" ht="15.75" customHeight="1" thickTop="1">
      <c r="A154" s="3"/>
      <c r="B154" s="199" t="str">
        <f>B120</f>
        <v>Accessible Resources &amp; Ecosystem Capital Capability</v>
      </c>
      <c r="C154" s="80" t="str">
        <f t="shared" ref="C154:D154" si="98">C120</f>
        <v>EC6</v>
      </c>
      <c r="D154" s="81" t="str">
        <f t="shared" si="98"/>
        <v>Net Accessible Resources &amp; Ecosystem Capital Capability, ecological value in ECU, year (t-1)</v>
      </c>
      <c r="E154" s="107">
        <f>E142*$E149</f>
        <v>1084.4338930643062</v>
      </c>
      <c r="F154" s="101">
        <f>F142*$E149</f>
        <v>1745.6740717620537</v>
      </c>
      <c r="G154" s="102">
        <f>G142*$E149</f>
        <v>2045.4362861050327</v>
      </c>
      <c r="H154" s="82">
        <f t="shared" ref="H154:H159" si="99">E154</f>
        <v>1084.4338930643062</v>
      </c>
      <c r="J154" s="10" t="s">
        <v>20</v>
      </c>
    </row>
    <row r="155" spans="1:12">
      <c r="A155" s="3"/>
      <c r="B155" s="183"/>
      <c r="C155" s="65" t="str">
        <f t="shared" ref="C155:D155" si="100">C121</f>
        <v>EC7</v>
      </c>
      <c r="D155" s="28" t="str">
        <f t="shared" si="100"/>
        <v>Net Accessible Resources &amp; Ecosystem Capital Capability, ecological value in ECU, year (t)</v>
      </c>
      <c r="E155" s="108">
        <f>E146*$E153</f>
        <v>1050.2477758256325</v>
      </c>
      <c r="F155" s="109">
        <f>F146*$E153</f>
        <v>1690.6427610851645</v>
      </c>
      <c r="G155" s="110">
        <f>G146*$E153</f>
        <v>1980.9551544028191</v>
      </c>
      <c r="H155" s="78">
        <f t="shared" si="99"/>
        <v>1050.2477758256325</v>
      </c>
      <c r="J155" s="10"/>
    </row>
    <row r="156" spans="1:12" ht="15" thickBot="1">
      <c r="A156" s="3"/>
      <c r="B156" s="200"/>
      <c r="C156" s="38" t="str">
        <f t="shared" ref="C156:D156" si="101">C122</f>
        <v>EC71</v>
      </c>
      <c r="D156" s="152" t="str">
        <f t="shared" si="101"/>
        <v>Activities' Net Accumulation of Ecosystem Capital Capability, in ECU [IF&lt;0, = degradation; IF&gt;0, =  renewal]</v>
      </c>
      <c r="E156" s="143">
        <f>E160-E159</f>
        <v>-36.18611723867366</v>
      </c>
      <c r="F156" s="145">
        <f>F160-F159</f>
        <v>-57.031310676889234</v>
      </c>
      <c r="G156" s="150">
        <f>G160-G159</f>
        <v>-66.481131702213588</v>
      </c>
      <c r="H156" s="45">
        <f t="shared" si="99"/>
        <v>-36.18611723867366</v>
      </c>
      <c r="I156" s="19"/>
      <c r="J156" s="10" t="s">
        <v>27</v>
      </c>
    </row>
    <row r="157" spans="1:12">
      <c r="A157" s="3"/>
      <c r="B157" s="200"/>
      <c r="C157" s="88" t="str">
        <f t="shared" ref="C157:D157" si="102">C123</f>
        <v>EC722</v>
      </c>
      <c r="D157" s="164" t="str">
        <f t="shared" si="102"/>
        <v>Global/continental/regional processes</v>
      </c>
      <c r="E157" s="165">
        <v>1</v>
      </c>
      <c r="F157" s="168">
        <v>1</v>
      </c>
      <c r="G157" s="171">
        <v>1</v>
      </c>
      <c r="H157" s="147">
        <f t="shared" si="99"/>
        <v>1</v>
      </c>
      <c r="I157" s="19"/>
      <c r="J157" s="8" t="s">
        <v>10</v>
      </c>
    </row>
    <row r="158" spans="1:12">
      <c r="A158" s="3"/>
      <c r="B158" s="200"/>
      <c r="C158" s="89" t="str">
        <f t="shared" ref="C158:D158" si="103">C124</f>
        <v>EC722</v>
      </c>
      <c r="D158" s="133" t="str">
        <f t="shared" si="103"/>
        <v>Change caused by neighbouring/interacting ecosystems</v>
      </c>
      <c r="E158" s="166">
        <v>1</v>
      </c>
      <c r="F158" s="169">
        <v>1</v>
      </c>
      <c r="G158" s="172">
        <v>1</v>
      </c>
      <c r="H158" s="148">
        <f t="shared" si="99"/>
        <v>1</v>
      </c>
      <c r="J158" s="8" t="s">
        <v>10</v>
      </c>
    </row>
    <row r="159" spans="1:12" ht="15" thickBot="1">
      <c r="A159" s="3"/>
      <c r="B159" s="200"/>
      <c r="C159" s="72" t="str">
        <f t="shared" ref="C159:D159" si="104">C125</f>
        <v>EC72</v>
      </c>
      <c r="D159" s="153" t="str">
        <f t="shared" si="104"/>
        <v>Change in Ecosystem Capital Capability Due to Natural and Multiple Causes, in ECU</v>
      </c>
      <c r="E159" s="167">
        <f>SUM(E157:E158)</f>
        <v>2</v>
      </c>
      <c r="F159" s="170">
        <f>SUM(F157:F158)</f>
        <v>2</v>
      </c>
      <c r="G159" s="173">
        <f>SUM(G157:G158)</f>
        <v>2</v>
      </c>
      <c r="H159" s="149">
        <f t="shared" si="99"/>
        <v>2</v>
      </c>
      <c r="J159" s="12" t="s">
        <v>23</v>
      </c>
    </row>
    <row r="160" spans="1:12" ht="15" thickBot="1">
      <c r="A160" s="3"/>
      <c r="B160" s="201"/>
      <c r="C160" s="83" t="str">
        <f t="shared" ref="C160:D160" si="105">C126</f>
        <v>EC73</v>
      </c>
      <c r="D160" s="84" t="str">
        <f t="shared" si="105"/>
        <v>Total Change in Accessible Resources &amp; Ecosystem Capital Capability, in ECU = EC7-EC6</v>
      </c>
      <c r="E160" s="144">
        <f>E155-E154</f>
        <v>-34.18611723867366</v>
      </c>
      <c r="F160" s="146">
        <f>F155-F154</f>
        <v>-55.031310676889234</v>
      </c>
      <c r="G160" s="151">
        <f>G155-G154</f>
        <v>-64.481131702213588</v>
      </c>
      <c r="H160" s="85">
        <f t="shared" ref="H160" si="106">E160</f>
        <v>-34.18611723867366</v>
      </c>
      <c r="J160" s="11" t="s">
        <v>21</v>
      </c>
      <c r="L160">
        <f>L159*L158</f>
        <v>0</v>
      </c>
    </row>
    <row r="161" spans="1:10" ht="26.25" customHeight="1" thickTop="1" thickBot="1">
      <c r="A161" s="3"/>
      <c r="B161" s="181" t="str">
        <f>B127</f>
        <v>Creation of Ecological Debts &amp; Credits</v>
      </c>
      <c r="C161" s="86" t="str">
        <f t="shared" ref="C161:D161" si="107">C127</f>
        <v>EC81 = EC71</v>
      </c>
      <c r="D161" s="87" t="str">
        <f t="shared" si="107"/>
        <v>Activities' Net Accumulation of Ecosystem Capital Capability, in ECU [IF&lt;0, = degradation; IF&gt;0, =  renewal]</v>
      </c>
      <c r="E161" s="174">
        <f>E156</f>
        <v>-36.18611723867366</v>
      </c>
      <c r="F161" s="175">
        <f>F156</f>
        <v>-57.031310676889234</v>
      </c>
      <c r="G161" s="176">
        <f>G160</f>
        <v>-64.481131702213588</v>
      </c>
      <c r="H161" s="78">
        <f>E161</f>
        <v>-36.18611723867366</v>
      </c>
      <c r="J161" s="11"/>
    </row>
    <row r="162" spans="1:10">
      <c r="A162" s="3"/>
      <c r="B162" s="182"/>
      <c r="C162" s="88" t="str">
        <f t="shared" ref="C162:D162" si="108">C128</f>
        <v>EC821</v>
      </c>
      <c r="D162" s="164" t="str">
        <f t="shared" si="108"/>
        <v>Indirect change caused, Global/continental/regional processes</v>
      </c>
      <c r="E162" s="165">
        <v>-3</v>
      </c>
      <c r="F162" s="168">
        <v>-2</v>
      </c>
      <c r="G162" s="171">
        <v>-4</v>
      </c>
      <c r="H162" s="142">
        <f>E162</f>
        <v>-3</v>
      </c>
      <c r="J162" s="46" t="s">
        <v>29</v>
      </c>
    </row>
    <row r="163" spans="1:10">
      <c r="A163" s="3"/>
      <c r="B163" s="182"/>
      <c r="C163" s="89" t="str">
        <f t="shared" ref="C163:D163" si="109">C129</f>
        <v>EC822</v>
      </c>
      <c r="D163" s="133" t="str">
        <f t="shared" si="109"/>
        <v>Change caused to neighbouring/interacting ecosystems</v>
      </c>
      <c r="E163" s="166">
        <v>-1</v>
      </c>
      <c r="F163" s="169">
        <v>-10</v>
      </c>
      <c r="G163" s="172">
        <v>-15</v>
      </c>
      <c r="H163" s="142">
        <f>E163</f>
        <v>-1</v>
      </c>
      <c r="J163" s="8" t="s">
        <v>10</v>
      </c>
    </row>
    <row r="164" spans="1:10" ht="15" thickBot="1">
      <c r="A164" s="3"/>
      <c r="B164" s="182"/>
      <c r="C164" s="72" t="str">
        <f t="shared" ref="C164:D164" si="110">C130</f>
        <v>EC82</v>
      </c>
      <c r="D164" s="141" t="str">
        <f t="shared" si="110"/>
        <v>Net Change Caused to Other Ecosystems' Capability, in ECU [degradation (-) or enhancement (+)]</v>
      </c>
      <c r="E164" s="167">
        <f>SUM(E162:E163)</f>
        <v>-4</v>
      </c>
      <c r="F164" s="170">
        <f>SUM(F162:F163)</f>
        <v>-12</v>
      </c>
      <c r="G164" s="173">
        <f>SUM(G162:G163)</f>
        <v>-19</v>
      </c>
      <c r="H164" s="142">
        <f t="shared" ref="H164" si="111">E164</f>
        <v>-4</v>
      </c>
      <c r="J164" s="8" t="s">
        <v>10</v>
      </c>
    </row>
    <row r="165" spans="1:10">
      <c r="A165" s="3"/>
      <c r="B165" s="182"/>
      <c r="C165" s="69" t="str">
        <f t="shared" ref="C165:D165" si="112">C131</f>
        <v>EC8</v>
      </c>
      <c r="D165" s="22" t="str">
        <f t="shared" si="112"/>
        <v>Creation of New Ecological Debts &amp; Credits (in ECU) [direct &amp; indirect ecosystem degradation or renewal]</v>
      </c>
      <c r="E165" s="75">
        <f>E156+E164</f>
        <v>-40.18611723867366</v>
      </c>
      <c r="F165" s="76">
        <f>F156+F164</f>
        <v>-69.031310676889234</v>
      </c>
      <c r="G165" s="77">
        <f>G156+G164</f>
        <v>-85.481131702213588</v>
      </c>
      <c r="H165" s="45">
        <f>E165</f>
        <v>-40.18611723867366</v>
      </c>
      <c r="J165" s="46" t="s">
        <v>32</v>
      </c>
    </row>
    <row r="166" spans="1:10" ht="18.5">
      <c r="A166" s="3"/>
      <c r="B166" s="183"/>
      <c r="C166" s="69" t="str">
        <f t="shared" ref="C166:D166" si="113">C132</f>
        <v>EC9</v>
      </c>
      <c r="D166" s="22" t="str">
        <f t="shared" si="113"/>
        <v>Cumulated Net Balance of Ecological Debts (-) &amp; Credits (+) in ECU (from baseline year 0)</v>
      </c>
      <c r="E166" s="47"/>
      <c r="F166" s="48"/>
      <c r="G166" s="48"/>
      <c r="H166" s="49">
        <f>H165+H132</f>
        <v>-209.75222417436748</v>
      </c>
      <c r="J166" s="46" t="s">
        <v>34</v>
      </c>
    </row>
    <row r="167" spans="1:10" s="121" customFormat="1" ht="18.5">
      <c r="A167" s="120"/>
      <c r="B167" s="184" t="str">
        <f>B133</f>
        <v>Indexes</v>
      </c>
      <c r="C167" s="184"/>
      <c r="D167" s="184"/>
      <c r="E167" s="184"/>
      <c r="F167" s="184"/>
      <c r="G167" s="184"/>
      <c r="H167" s="184"/>
      <c r="J167" s="111"/>
    </row>
    <row r="168" spans="1:10" ht="15.5">
      <c r="A168" s="3"/>
      <c r="B168" s="188" t="s">
        <v>73</v>
      </c>
      <c r="C168" s="115" t="str">
        <f t="shared" ref="C168:D168" si="114">C134</f>
        <v>EC51</v>
      </c>
      <c r="D168" s="115" t="str">
        <f t="shared" si="114"/>
        <v>Annual change in accessible resources internal unit values &amp; change of ECU unit value</v>
      </c>
      <c r="E168" s="39">
        <f>(E150+E151)/2</f>
        <v>0.96750000000000003</v>
      </c>
      <c r="F168" s="40">
        <f>(F167+F170)/2</f>
        <v>0.5</v>
      </c>
      <c r="G168" s="41">
        <f>(G167+G170)/2</f>
        <v>0.5</v>
      </c>
      <c r="H168" s="42">
        <f>SUM(E168:G168)/3</f>
        <v>0.65583333333333338</v>
      </c>
      <c r="I168" s="90"/>
      <c r="J168" s="60" t="s">
        <v>15</v>
      </c>
    </row>
    <row r="169" spans="1:10" s="113" customFormat="1" ht="15.5">
      <c r="A169" s="112"/>
      <c r="B169" s="182"/>
      <c r="C169" s="115" t="str">
        <f t="shared" ref="C169:D169" si="115">C135</f>
        <v>EC5</v>
      </c>
      <c r="D169" s="115" t="str">
        <f t="shared" si="115"/>
        <v>Mean ECU unit value of Accessible Resources &amp; Ecosystem Capital Capability in year (t)</v>
      </c>
      <c r="E169" s="185">
        <f>E149*$H152</f>
        <v>0.85385998034604271</v>
      </c>
      <c r="F169" s="185"/>
      <c r="G169" s="185"/>
      <c r="H169" s="185"/>
      <c r="J169" s="114" t="s">
        <v>74</v>
      </c>
    </row>
    <row r="170" spans="1:10" s="6" customFormat="1">
      <c r="A170" s="21"/>
      <c r="B170" s="182"/>
      <c r="C170" s="115" t="str">
        <f t="shared" ref="C170:D170" si="116">C136</f>
        <v>EC22</v>
      </c>
      <c r="D170" s="115" t="str">
        <f t="shared" si="116"/>
        <v>Index of Change in Volume of Basic Resource Accessibility = EC2/EC1</v>
      </c>
      <c r="E170" s="118">
        <f>E146/E142</f>
        <v>1</v>
      </c>
      <c r="F170" s="105">
        <f>F146/F142</f>
        <v>1</v>
      </c>
      <c r="G170" s="103">
        <f>G146/G142</f>
        <v>1</v>
      </c>
      <c r="H170" s="23" t="s">
        <v>9</v>
      </c>
      <c r="J170" s="93"/>
    </row>
    <row r="171" spans="1:10" s="18" customFormat="1" ht="15.5">
      <c r="A171" s="3"/>
      <c r="B171" s="183"/>
      <c r="C171" s="115" t="str">
        <f t="shared" ref="C171:D171" si="117">C137</f>
        <v>EC23</v>
      </c>
      <c r="D171" s="115" t="str">
        <f t="shared" si="117"/>
        <v>Index of Change in Ecological Value of Ecosystem Capital Capability =EC22xEC5</v>
      </c>
      <c r="E171" s="119">
        <f>E170*$E153</f>
        <v>0.85385998034604271</v>
      </c>
      <c r="F171" s="105">
        <f>F170*$E153</f>
        <v>0.85385998034604271</v>
      </c>
      <c r="G171" s="106">
        <f>G170*$E153</f>
        <v>0.85385998034604271</v>
      </c>
      <c r="H171" s="119">
        <f>E171</f>
        <v>0.85385998034604271</v>
      </c>
      <c r="J171" s="104"/>
    </row>
    <row r="173" spans="1:10" ht="23.5">
      <c r="A173" s="3"/>
      <c r="B173" s="202" t="s">
        <v>79</v>
      </c>
      <c r="C173" s="202"/>
      <c r="D173" s="202"/>
      <c r="E173" s="177" t="s">
        <v>0</v>
      </c>
      <c r="F173" s="179" t="s">
        <v>1</v>
      </c>
      <c r="G173" s="180" t="str">
        <f>G139</f>
        <v>[EIP]</v>
      </c>
      <c r="H173" s="178" t="s">
        <v>2</v>
      </c>
      <c r="J173" s="54"/>
    </row>
    <row r="174" spans="1:10" ht="43.5">
      <c r="A174" s="3"/>
      <c r="B174" s="202"/>
      <c r="C174" s="202"/>
      <c r="D174" s="202"/>
      <c r="E174" s="30" t="str">
        <f>E140</f>
        <v>Biomass/ Carbon</v>
      </c>
      <c r="F174" s="31" t="str">
        <f>F140</f>
        <v>Water</v>
      </c>
      <c r="G174" s="63" t="str">
        <f>G140</f>
        <v>Ecosystem infrastructure potential</v>
      </c>
      <c r="H174" s="33" t="s">
        <v>5</v>
      </c>
      <c r="J174" s="54"/>
    </row>
    <row r="175" spans="1:10" ht="24">
      <c r="A175" s="3"/>
      <c r="B175" s="186" t="str">
        <f>B141</f>
        <v>Accessible Ecosystem Resource and Use</v>
      </c>
      <c r="C175" s="187"/>
      <c r="D175" s="187"/>
      <c r="E175" s="130" t="s">
        <v>6</v>
      </c>
      <c r="F175" s="131" t="s">
        <v>7</v>
      </c>
      <c r="G175" s="132" t="s">
        <v>8</v>
      </c>
      <c r="H175" s="36" t="s">
        <v>9</v>
      </c>
      <c r="J175" s="57"/>
    </row>
    <row r="176" spans="1:10" ht="15.5">
      <c r="A176" s="3"/>
      <c r="B176" s="188" t="str">
        <f>B142</f>
        <v>Accessible Basic Resources</v>
      </c>
      <c r="C176" s="65" t="str">
        <f>C142</f>
        <v>EC1</v>
      </c>
      <c r="D176" s="64" t="str">
        <f>D142</f>
        <v>Net Accessible Ecosystem Resources, year (t-1) (NEACS, NEAWS &amp; Net Ecosystem Infrastructure Potential)</v>
      </c>
      <c r="E176" s="96">
        <f>E146</f>
        <v>1230</v>
      </c>
      <c r="F176" s="97">
        <f>F146</f>
        <v>1980</v>
      </c>
      <c r="G176" s="123">
        <f>G146</f>
        <v>2320</v>
      </c>
      <c r="H176" s="94"/>
      <c r="I176" s="90"/>
      <c r="J176" s="57"/>
    </row>
    <row r="177" spans="1:10" s="20" customFormat="1">
      <c r="A177" s="1"/>
      <c r="B177" s="182"/>
      <c r="C177" s="88" t="str">
        <f t="shared" ref="C177:D177" si="118">C143</f>
        <v>EC211</v>
      </c>
      <c r="D177" s="73" t="str">
        <f t="shared" si="118"/>
        <v>Change due to Use of Accessible Basic Resources</v>
      </c>
      <c r="E177" s="91">
        <f>E180-E181</f>
        <v>30</v>
      </c>
      <c r="F177" s="92">
        <f>F180-F181</f>
        <v>-70</v>
      </c>
      <c r="G177" s="25">
        <f>G180-G181</f>
        <v>0</v>
      </c>
      <c r="H177" s="29" t="s">
        <v>9</v>
      </c>
      <c r="I177" s="98"/>
      <c r="J177" s="8"/>
    </row>
    <row r="178" spans="1:10" s="6" customFormat="1">
      <c r="A178" s="21"/>
      <c r="B178" s="182"/>
      <c r="C178" s="89" t="str">
        <f t="shared" ref="C178:D178" si="119">C144</f>
        <v>EC212</v>
      </c>
      <c r="D178" s="74" t="str">
        <f t="shared" si="119"/>
        <v>Other Change due to Natural &amp; Multiple Causes</v>
      </c>
      <c r="E178" s="91">
        <f>E179-E177</f>
        <v>-30</v>
      </c>
      <c r="F178" s="92">
        <f>F179-F177</f>
        <v>70</v>
      </c>
      <c r="G178" s="25">
        <f>G179-G177</f>
        <v>0</v>
      </c>
      <c r="H178" s="29" t="s">
        <v>9</v>
      </c>
      <c r="I178" s="100"/>
      <c r="J178" s="8"/>
    </row>
    <row r="179" spans="1:10" s="6" customFormat="1" ht="15" thickBot="1">
      <c r="A179" s="21"/>
      <c r="B179" s="182"/>
      <c r="C179" s="67" t="str">
        <f t="shared" ref="C179:D179" si="120">C145</f>
        <v>EC21</v>
      </c>
      <c r="D179" s="95" t="str">
        <f t="shared" si="120"/>
        <v>Total Change in Basic Resource Accessibility</v>
      </c>
      <c r="E179" s="125">
        <f>E180-E176</f>
        <v>0</v>
      </c>
      <c r="F179" s="126">
        <f>F180-F176</f>
        <v>0</v>
      </c>
      <c r="G179" s="37">
        <f>G180-G176</f>
        <v>0</v>
      </c>
      <c r="H179" s="68" t="s">
        <v>9</v>
      </c>
      <c r="I179" s="99"/>
      <c r="J179" s="58"/>
    </row>
    <row r="180" spans="1:10" ht="30.75" customHeight="1" thickBot="1">
      <c r="A180" s="3"/>
      <c r="B180" s="182"/>
      <c r="C180" s="69" t="str">
        <f t="shared" ref="C180:D180" si="121">C146</f>
        <v>EC2</v>
      </c>
      <c r="D180" s="124" t="str">
        <f t="shared" si="121"/>
        <v>Net Accessible Ecosystem Resources, year (t) (NEACS, NEAWS &amp; Net Ecosystem Infrastructure Potential)</v>
      </c>
      <c r="E180" s="155">
        <v>1230</v>
      </c>
      <c r="F180" s="156">
        <v>1980</v>
      </c>
      <c r="G180" s="157">
        <v>2320</v>
      </c>
      <c r="H180" s="127" t="s">
        <v>9</v>
      </c>
      <c r="I180" s="90"/>
      <c r="J180" s="7" t="s">
        <v>10</v>
      </c>
    </row>
    <row r="181" spans="1:10" ht="29.5" thickBot="1">
      <c r="A181" s="3"/>
      <c r="B181" s="154" t="str">
        <f>B147</f>
        <v>Use of ecosystem resource</v>
      </c>
      <c r="C181" s="66" t="str">
        <f t="shared" ref="C181:D181" si="122">C147</f>
        <v>EC3</v>
      </c>
      <c r="D181" s="128" t="str">
        <f t="shared" si="122"/>
        <v>Use of ecosystem resource</v>
      </c>
      <c r="E181" s="158">
        <v>1200</v>
      </c>
      <c r="F181" s="159">
        <v>2050</v>
      </c>
      <c r="G181" s="160">
        <f>G176</f>
        <v>2320</v>
      </c>
      <c r="H181" s="129" t="s">
        <v>9</v>
      </c>
      <c r="I181" s="90"/>
      <c r="J181" s="27" t="s">
        <v>10</v>
      </c>
    </row>
    <row r="182" spans="1:10" ht="19" thickTop="1">
      <c r="A182" s="3"/>
      <c r="B182" s="189" t="str">
        <f>B148</f>
        <v>Ecosystem Capability Account</v>
      </c>
      <c r="C182" s="190"/>
      <c r="D182" s="191"/>
      <c r="E182" s="50" t="s">
        <v>13</v>
      </c>
      <c r="F182" s="51" t="s">
        <v>13</v>
      </c>
      <c r="G182" s="52" t="s">
        <v>13</v>
      </c>
      <c r="H182" s="53" t="s">
        <v>13</v>
      </c>
      <c r="J182" s="57"/>
    </row>
    <row r="183" spans="1:10" s="18" customFormat="1" ht="15.75" customHeight="1">
      <c r="A183" s="3"/>
      <c r="B183" s="188" t="str">
        <f>B149</f>
        <v>Calculation of unit values in ECU</v>
      </c>
      <c r="C183" s="69" t="str">
        <f>C149</f>
        <v>EC4</v>
      </c>
      <c r="D183" s="71" t="str">
        <f>D149</f>
        <v>Mean ECU unit value of Accessible Resources &amp; Ecosystem Capital Capability in year (t-1)</v>
      </c>
      <c r="E183" s="193">
        <f>E153</f>
        <v>0.85385998034604271</v>
      </c>
      <c r="F183" s="194"/>
      <c r="G183" s="194"/>
      <c r="H183" s="195"/>
      <c r="J183" s="70" t="s">
        <v>14</v>
      </c>
    </row>
    <row r="184" spans="1:10" ht="15" thickBot="1">
      <c r="A184" s="3"/>
      <c r="B184" s="182"/>
      <c r="C184" s="88" t="str">
        <f t="shared" ref="C184:D184" si="123">C150</f>
        <v>EC511</v>
      </c>
      <c r="D184" s="73" t="str">
        <f t="shared" si="123"/>
        <v>Indexes of sustainable intensity of resource use [IF&lt;1, = overuse, dilapidation; IF&gt;1, accumulation]</v>
      </c>
      <c r="E184" s="135">
        <f>E180/E181</f>
        <v>1.0249999999999999</v>
      </c>
      <c r="F184" s="136">
        <f>F180/F181</f>
        <v>0.96585365853658534</v>
      </c>
      <c r="G184" s="137">
        <f>(G180/G181)</f>
        <v>1</v>
      </c>
      <c r="H184" s="43" t="s">
        <v>9</v>
      </c>
      <c r="I184" s="90"/>
      <c r="J184" s="59" t="s">
        <v>16</v>
      </c>
    </row>
    <row r="185" spans="1:10" ht="15" thickBot="1">
      <c r="A185" s="3"/>
      <c r="B185" s="182"/>
      <c r="C185" s="89" t="str">
        <f t="shared" ref="C185:D185" si="124">C151</f>
        <v>EC512</v>
      </c>
      <c r="D185" s="133" t="str">
        <f t="shared" si="124"/>
        <v>Indexes of change in ecosystem health [IF&lt;1, = deterioration; IF&gt;1, improvement]</v>
      </c>
      <c r="E185" s="161">
        <v>0.91</v>
      </c>
      <c r="F185" s="162">
        <v>0.96</v>
      </c>
      <c r="G185" s="163">
        <v>0.95</v>
      </c>
      <c r="H185" s="134" t="s">
        <v>9</v>
      </c>
      <c r="I185" s="90"/>
      <c r="J185" s="10" t="s">
        <v>43</v>
      </c>
    </row>
    <row r="186" spans="1:10" ht="15.5">
      <c r="A186" s="3"/>
      <c r="B186" s="182"/>
      <c r="C186" s="72" t="str">
        <f t="shared" ref="C186:D186" si="125">C152</f>
        <v>EC51</v>
      </c>
      <c r="D186" s="72" t="str">
        <f t="shared" si="125"/>
        <v>Annual change in accessible resources internal unit values &amp; change of ECU unit value</v>
      </c>
      <c r="E186" s="138">
        <f>(E184+E185)/2</f>
        <v>0.96750000000000003</v>
      </c>
      <c r="F186" s="139">
        <f>(F184+F185)/2</f>
        <v>0.96292682926829265</v>
      </c>
      <c r="G186" s="140">
        <f>(G184+G185)/2</f>
        <v>0.97499999999999998</v>
      </c>
      <c r="H186" s="42">
        <f>SUM(E186:G186)/3</f>
        <v>0.96847560975609748</v>
      </c>
      <c r="I186" s="90"/>
      <c r="J186" s="60" t="s">
        <v>15</v>
      </c>
    </row>
    <row r="187" spans="1:10" ht="19" thickBot="1">
      <c r="A187" s="3"/>
      <c r="B187" s="192"/>
      <c r="C187" s="66" t="str">
        <f t="shared" ref="C187:D187" si="126">C153</f>
        <v>EC5</v>
      </c>
      <c r="D187" s="79" t="str">
        <f t="shared" si="126"/>
        <v>Mean ECU unit value of Accessible Resources &amp; Ecosystem Capital Capability in year (t) [EC5 = EC4 x EC51_ECC]</v>
      </c>
      <c r="E187" s="196">
        <f>E183*$H186</f>
        <v>0.82694256511196318</v>
      </c>
      <c r="F187" s="197"/>
      <c r="G187" s="197"/>
      <c r="H187" s="198"/>
      <c r="J187" s="44" t="s">
        <v>18</v>
      </c>
    </row>
    <row r="188" spans="1:10" ht="15.75" customHeight="1" thickTop="1">
      <c r="A188" s="3"/>
      <c r="B188" s="199" t="str">
        <f>B154</f>
        <v>Accessible Resources &amp; Ecosystem Capital Capability</v>
      </c>
      <c r="C188" s="80" t="str">
        <f t="shared" ref="C188:D188" si="127">C154</f>
        <v>EC6</v>
      </c>
      <c r="D188" s="81" t="str">
        <f t="shared" si="127"/>
        <v>Net Accessible Resources &amp; Ecosystem Capital Capability, ecological value in ECU, year (t-1)</v>
      </c>
      <c r="E188" s="107">
        <f>E176*$E183</f>
        <v>1050.2477758256325</v>
      </c>
      <c r="F188" s="101">
        <f>F176*$E183</f>
        <v>1690.6427610851645</v>
      </c>
      <c r="G188" s="102">
        <f>G176*$E183</f>
        <v>1980.9551544028191</v>
      </c>
      <c r="H188" s="82">
        <f t="shared" ref="H188:H193" si="128">E188</f>
        <v>1050.2477758256325</v>
      </c>
      <c r="J188" s="10" t="s">
        <v>20</v>
      </c>
    </row>
    <row r="189" spans="1:10">
      <c r="A189" s="3"/>
      <c r="B189" s="183"/>
      <c r="C189" s="65" t="str">
        <f t="shared" ref="C189:D189" si="129">C155</f>
        <v>EC7</v>
      </c>
      <c r="D189" s="28" t="str">
        <f t="shared" si="129"/>
        <v>Net Accessible Resources &amp; Ecosystem Capital Capability, ecological value in ECU, year (t)</v>
      </c>
      <c r="E189" s="108">
        <f>E180*$E187</f>
        <v>1017.1393550877148</v>
      </c>
      <c r="F189" s="109">
        <f>F180*$E187</f>
        <v>1637.3462789216871</v>
      </c>
      <c r="G189" s="110">
        <f>G180*$E187</f>
        <v>1918.5067510597546</v>
      </c>
      <c r="H189" s="78">
        <f t="shared" si="128"/>
        <v>1017.1393550877148</v>
      </c>
      <c r="J189" s="10"/>
    </row>
    <row r="190" spans="1:10" ht="15" thickBot="1">
      <c r="A190" s="3"/>
      <c r="B190" s="200"/>
      <c r="C190" s="38" t="str">
        <f t="shared" ref="C190:D190" si="130">C156</f>
        <v>EC71</v>
      </c>
      <c r="D190" s="152" t="str">
        <f t="shared" si="130"/>
        <v>Activities' Net Accumulation of Ecosystem Capital Capability, in ECU [IF&lt;0, = degradation; IF&gt;0, =  renewal]</v>
      </c>
      <c r="E190" s="143">
        <f>E194-E193</f>
        <v>-35.108420737917754</v>
      </c>
      <c r="F190" s="145">
        <f>F194-F193</f>
        <v>-55.296482163477322</v>
      </c>
      <c r="G190" s="150">
        <f>G194-G193</f>
        <v>-64.448403343064456</v>
      </c>
      <c r="H190" s="45">
        <f t="shared" si="128"/>
        <v>-35.108420737917754</v>
      </c>
      <c r="I190" s="19"/>
      <c r="J190" s="10" t="s">
        <v>27</v>
      </c>
    </row>
    <row r="191" spans="1:10">
      <c r="A191" s="3"/>
      <c r="B191" s="200"/>
      <c r="C191" s="88" t="str">
        <f t="shared" ref="C191:D191" si="131">C157</f>
        <v>EC722</v>
      </c>
      <c r="D191" s="164" t="str">
        <f t="shared" si="131"/>
        <v>Global/continental/regional processes</v>
      </c>
      <c r="E191" s="165">
        <v>1</v>
      </c>
      <c r="F191" s="168">
        <v>1</v>
      </c>
      <c r="G191" s="171">
        <v>1</v>
      </c>
      <c r="H191" s="147">
        <f t="shared" si="128"/>
        <v>1</v>
      </c>
      <c r="I191" s="19"/>
      <c r="J191" s="8" t="s">
        <v>10</v>
      </c>
    </row>
    <row r="192" spans="1:10">
      <c r="A192" s="3"/>
      <c r="B192" s="200"/>
      <c r="C192" s="89" t="str">
        <f t="shared" ref="C192:D192" si="132">C158</f>
        <v>EC722</v>
      </c>
      <c r="D192" s="133" t="str">
        <f t="shared" si="132"/>
        <v>Change caused by neighbouring/interacting ecosystems</v>
      </c>
      <c r="E192" s="166">
        <v>1</v>
      </c>
      <c r="F192" s="169">
        <v>1</v>
      </c>
      <c r="G192" s="172">
        <v>1</v>
      </c>
      <c r="H192" s="148">
        <f t="shared" si="128"/>
        <v>1</v>
      </c>
      <c r="J192" s="8" t="s">
        <v>10</v>
      </c>
    </row>
    <row r="193" spans="1:10" ht="15" thickBot="1">
      <c r="A193" s="3"/>
      <c r="B193" s="200"/>
      <c r="C193" s="72" t="str">
        <f t="shared" ref="C193:D193" si="133">C159</f>
        <v>EC72</v>
      </c>
      <c r="D193" s="153" t="str">
        <f t="shared" si="133"/>
        <v>Change in Ecosystem Capital Capability Due to Natural and Multiple Causes, in ECU</v>
      </c>
      <c r="E193" s="167">
        <f>SUM(E191:E192)</f>
        <v>2</v>
      </c>
      <c r="F193" s="170">
        <f>SUM(F191:F192)</f>
        <v>2</v>
      </c>
      <c r="G193" s="173">
        <f>SUM(G191:G192)</f>
        <v>2</v>
      </c>
      <c r="H193" s="149">
        <f t="shared" si="128"/>
        <v>2</v>
      </c>
      <c r="J193" s="12" t="s">
        <v>23</v>
      </c>
    </row>
    <row r="194" spans="1:10" ht="15" thickBot="1">
      <c r="A194" s="3"/>
      <c r="B194" s="201"/>
      <c r="C194" s="83" t="str">
        <f t="shared" ref="C194:D194" si="134">C160</f>
        <v>EC73</v>
      </c>
      <c r="D194" s="84" t="str">
        <f t="shared" si="134"/>
        <v>Total Change in Accessible Resources &amp; Ecosystem Capital Capability, in ECU = EC7-EC6</v>
      </c>
      <c r="E194" s="144">
        <f>E189-E188</f>
        <v>-33.108420737917754</v>
      </c>
      <c r="F194" s="146">
        <f>F189-F188</f>
        <v>-53.296482163477322</v>
      </c>
      <c r="G194" s="151">
        <f>G189-G188</f>
        <v>-62.448403343064456</v>
      </c>
      <c r="H194" s="85">
        <f t="shared" ref="H194" si="135">E194</f>
        <v>-33.108420737917754</v>
      </c>
      <c r="J194" s="11" t="s">
        <v>21</v>
      </c>
    </row>
    <row r="195" spans="1:10" ht="26.25" customHeight="1" thickTop="1" thickBot="1">
      <c r="A195" s="3"/>
      <c r="B195" s="181" t="str">
        <f>B161</f>
        <v>Creation of Ecological Debts &amp; Credits</v>
      </c>
      <c r="C195" s="86" t="str">
        <f t="shared" ref="C195:D195" si="136">C161</f>
        <v>EC81 = EC71</v>
      </c>
      <c r="D195" s="87" t="str">
        <f t="shared" si="136"/>
        <v>Activities' Net Accumulation of Ecosystem Capital Capability, in ECU [IF&lt;0, = degradation; IF&gt;0, =  renewal]</v>
      </c>
      <c r="E195" s="174">
        <f>E190</f>
        <v>-35.108420737917754</v>
      </c>
      <c r="F195" s="175">
        <f>F190</f>
        <v>-55.296482163477322</v>
      </c>
      <c r="G195" s="176">
        <f>G194</f>
        <v>-62.448403343064456</v>
      </c>
      <c r="H195" s="78">
        <f>E195</f>
        <v>-35.108420737917754</v>
      </c>
      <c r="J195" s="11"/>
    </row>
    <row r="196" spans="1:10">
      <c r="A196" s="3"/>
      <c r="B196" s="182"/>
      <c r="C196" s="88" t="str">
        <f t="shared" ref="C196:D196" si="137">C162</f>
        <v>EC821</v>
      </c>
      <c r="D196" s="164" t="str">
        <f t="shared" si="137"/>
        <v>Indirect change caused, Global/continental/regional processes</v>
      </c>
      <c r="E196" s="165">
        <v>-3</v>
      </c>
      <c r="F196" s="168">
        <v>-2</v>
      </c>
      <c r="G196" s="171">
        <v>-4</v>
      </c>
      <c r="H196" s="142">
        <f>E196</f>
        <v>-3</v>
      </c>
      <c r="J196" s="46" t="s">
        <v>29</v>
      </c>
    </row>
    <row r="197" spans="1:10">
      <c r="A197" s="3"/>
      <c r="B197" s="182"/>
      <c r="C197" s="89" t="str">
        <f t="shared" ref="C197:D197" si="138">C163</f>
        <v>EC822</v>
      </c>
      <c r="D197" s="133" t="str">
        <f t="shared" si="138"/>
        <v>Change caused to neighbouring/interacting ecosystems</v>
      </c>
      <c r="E197" s="166">
        <v>-1</v>
      </c>
      <c r="F197" s="169">
        <v>-10</v>
      </c>
      <c r="G197" s="172">
        <v>-15</v>
      </c>
      <c r="H197" s="142">
        <f>E197</f>
        <v>-1</v>
      </c>
      <c r="J197" s="8" t="s">
        <v>10</v>
      </c>
    </row>
    <row r="198" spans="1:10" ht="15" thickBot="1">
      <c r="A198" s="3"/>
      <c r="B198" s="182"/>
      <c r="C198" s="72" t="str">
        <f t="shared" ref="C198:D198" si="139">C164</f>
        <v>EC82</v>
      </c>
      <c r="D198" s="141" t="str">
        <f t="shared" si="139"/>
        <v>Net Change Caused to Other Ecosystems' Capability, in ECU [degradation (-) or enhancement (+)]</v>
      </c>
      <c r="E198" s="167">
        <f>SUM(E196:E197)</f>
        <v>-4</v>
      </c>
      <c r="F198" s="170">
        <f>SUM(F196:F197)</f>
        <v>-12</v>
      </c>
      <c r="G198" s="173">
        <f>SUM(G196:G197)</f>
        <v>-19</v>
      </c>
      <c r="H198" s="142">
        <f t="shared" ref="H198" si="140">E198</f>
        <v>-4</v>
      </c>
      <c r="J198" s="8" t="s">
        <v>10</v>
      </c>
    </row>
    <row r="199" spans="1:10">
      <c r="A199" s="3"/>
      <c r="B199" s="182"/>
      <c r="C199" s="69" t="str">
        <f t="shared" ref="C199:D199" si="141">C165</f>
        <v>EC8</v>
      </c>
      <c r="D199" s="22" t="str">
        <f t="shared" si="141"/>
        <v>Creation of New Ecological Debts &amp; Credits (in ECU) [direct &amp; indirect ecosystem degradation or renewal]</v>
      </c>
      <c r="E199" s="75">
        <f>E190+E198</f>
        <v>-39.108420737917754</v>
      </c>
      <c r="F199" s="76">
        <f>F190+F198</f>
        <v>-67.296482163477322</v>
      </c>
      <c r="G199" s="77">
        <f>G190+G198</f>
        <v>-83.448403343064456</v>
      </c>
      <c r="H199" s="45">
        <f>E199</f>
        <v>-39.108420737917754</v>
      </c>
      <c r="J199" s="46" t="s">
        <v>32</v>
      </c>
    </row>
    <row r="200" spans="1:10" ht="18.5">
      <c r="A200" s="3"/>
      <c r="B200" s="183"/>
      <c r="C200" s="69" t="str">
        <f t="shared" ref="C200:D200" si="142">C166</f>
        <v>EC9</v>
      </c>
      <c r="D200" s="22" t="str">
        <f t="shared" si="142"/>
        <v>Cumulated Net Balance of Ecological Debts (-) &amp; Credits (+) in ECU (from baseline year 0)</v>
      </c>
      <c r="E200" s="47"/>
      <c r="F200" s="48"/>
      <c r="G200" s="48"/>
      <c r="H200" s="49">
        <f>H199+H166</f>
        <v>-248.86064491228524</v>
      </c>
      <c r="J200" s="46" t="s">
        <v>34</v>
      </c>
    </row>
    <row r="201" spans="1:10" s="121" customFormat="1" ht="18.5">
      <c r="A201" s="120"/>
      <c r="B201" s="184" t="str">
        <f>B167</f>
        <v>Indexes</v>
      </c>
      <c r="C201" s="184"/>
      <c r="D201" s="184"/>
      <c r="E201" s="184"/>
      <c r="F201" s="184"/>
      <c r="G201" s="184"/>
      <c r="H201" s="184"/>
      <c r="J201" s="111"/>
    </row>
    <row r="202" spans="1:10" ht="15.5">
      <c r="A202" s="3"/>
      <c r="B202" s="188" t="s">
        <v>73</v>
      </c>
      <c r="C202" s="115" t="str">
        <f t="shared" ref="C202:D202" si="143">C168</f>
        <v>EC51</v>
      </c>
      <c r="D202" s="115" t="str">
        <f t="shared" si="143"/>
        <v>Annual change in accessible resources internal unit values &amp; change of ECU unit value</v>
      </c>
      <c r="E202" s="39">
        <f>(E184+E185)/2</f>
        <v>0.96750000000000003</v>
      </c>
      <c r="F202" s="40">
        <f>(F201+F204)/2</f>
        <v>0.5</v>
      </c>
      <c r="G202" s="41">
        <f>(G201+G204)/2</f>
        <v>0.5</v>
      </c>
      <c r="H202" s="42">
        <f>SUM(E202:G202)/3</f>
        <v>0.65583333333333338</v>
      </c>
      <c r="I202" s="90"/>
      <c r="J202" s="60" t="s">
        <v>15</v>
      </c>
    </row>
    <row r="203" spans="1:10" s="113" customFormat="1" ht="15.5">
      <c r="A203" s="112"/>
      <c r="B203" s="182"/>
      <c r="C203" s="115" t="str">
        <f t="shared" ref="C203:D203" si="144">C169</f>
        <v>EC5</v>
      </c>
      <c r="D203" s="115" t="str">
        <f t="shared" si="144"/>
        <v>Mean ECU unit value of Accessible Resources &amp; Ecosystem Capital Capability in year (t)</v>
      </c>
      <c r="E203" s="185">
        <f>E183*$H186</f>
        <v>0.82694256511196318</v>
      </c>
      <c r="F203" s="185"/>
      <c r="G203" s="185"/>
      <c r="H203" s="185"/>
      <c r="J203" s="114" t="s">
        <v>74</v>
      </c>
    </row>
    <row r="204" spans="1:10" s="6" customFormat="1">
      <c r="A204" s="21"/>
      <c r="B204" s="182"/>
      <c r="C204" s="115" t="str">
        <f t="shared" ref="C204:D204" si="145">C170</f>
        <v>EC22</v>
      </c>
      <c r="D204" s="115" t="str">
        <f t="shared" si="145"/>
        <v>Index of Change in Volume of Basic Resource Accessibility = EC2/EC1</v>
      </c>
      <c r="E204" s="118">
        <f>E180/E176</f>
        <v>1</v>
      </c>
      <c r="F204" s="105">
        <f>F180/F176</f>
        <v>1</v>
      </c>
      <c r="G204" s="103">
        <f>G180/G176</f>
        <v>1</v>
      </c>
      <c r="H204" s="23" t="s">
        <v>9</v>
      </c>
      <c r="J204" s="93"/>
    </row>
    <row r="205" spans="1:10" s="18" customFormat="1" ht="15.5">
      <c r="A205" s="3"/>
      <c r="B205" s="183"/>
      <c r="C205" s="115" t="str">
        <f t="shared" ref="C205:D205" si="146">C171</f>
        <v>EC23</v>
      </c>
      <c r="D205" s="115" t="str">
        <f t="shared" si="146"/>
        <v>Index of Change in Ecological Value of Ecosystem Capital Capability =EC22xEC5</v>
      </c>
      <c r="E205" s="119">
        <f>E204*$E187</f>
        <v>0.82694256511196318</v>
      </c>
      <c r="F205" s="105">
        <f>F204*$E187</f>
        <v>0.82694256511196318</v>
      </c>
      <c r="G205" s="106">
        <f>G204*$E187</f>
        <v>0.82694256511196318</v>
      </c>
      <c r="H205" s="119">
        <f>E205</f>
        <v>0.82694256511196318</v>
      </c>
      <c r="J205" s="104"/>
    </row>
  </sheetData>
  <mergeCells count="72">
    <mergeCell ref="E13:H13"/>
    <mergeCell ref="E17:H17"/>
    <mergeCell ref="B32:B35"/>
    <mergeCell ref="B66:B69"/>
    <mergeCell ref="B100:B103"/>
    <mergeCell ref="B39:D39"/>
    <mergeCell ref="B18:B24"/>
    <mergeCell ref="B25:B30"/>
    <mergeCell ref="B31:H31"/>
    <mergeCell ref="E33:H33"/>
    <mergeCell ref="B37:D38"/>
    <mergeCell ref="E101:H101"/>
    <mergeCell ref="B40:B44"/>
    <mergeCell ref="B46:D46"/>
    <mergeCell ref="B47:B51"/>
    <mergeCell ref="E47:H47"/>
    <mergeCell ref="B3:D4"/>
    <mergeCell ref="B5:D5"/>
    <mergeCell ref="B6:B10"/>
    <mergeCell ref="B12:D12"/>
    <mergeCell ref="B13:B17"/>
    <mergeCell ref="B108:B112"/>
    <mergeCell ref="B114:D114"/>
    <mergeCell ref="B115:B119"/>
    <mergeCell ref="B105:D106"/>
    <mergeCell ref="B107:D107"/>
    <mergeCell ref="E51:H51"/>
    <mergeCell ref="B52:B58"/>
    <mergeCell ref="B59:B64"/>
    <mergeCell ref="B65:H65"/>
    <mergeCell ref="E67:H67"/>
    <mergeCell ref="B73:D73"/>
    <mergeCell ref="B74:B78"/>
    <mergeCell ref="B80:D80"/>
    <mergeCell ref="B81:B85"/>
    <mergeCell ref="B71:D72"/>
    <mergeCell ref="E81:H81"/>
    <mergeCell ref="E85:H85"/>
    <mergeCell ref="B86:B92"/>
    <mergeCell ref="B93:B98"/>
    <mergeCell ref="B99:H99"/>
    <mergeCell ref="E135:H135"/>
    <mergeCell ref="B142:B146"/>
    <mergeCell ref="B148:D148"/>
    <mergeCell ref="B149:B153"/>
    <mergeCell ref="E149:H149"/>
    <mergeCell ref="B139:D140"/>
    <mergeCell ref="B141:D141"/>
    <mergeCell ref="B134:B137"/>
    <mergeCell ref="E153:H153"/>
    <mergeCell ref="E115:H115"/>
    <mergeCell ref="E119:H119"/>
    <mergeCell ref="B120:B126"/>
    <mergeCell ref="B127:B132"/>
    <mergeCell ref="B133:H133"/>
    <mergeCell ref="B154:B160"/>
    <mergeCell ref="B161:B166"/>
    <mergeCell ref="B167:H167"/>
    <mergeCell ref="E169:H169"/>
    <mergeCell ref="B188:B194"/>
    <mergeCell ref="B173:D174"/>
    <mergeCell ref="B168:B171"/>
    <mergeCell ref="B195:B200"/>
    <mergeCell ref="B201:H201"/>
    <mergeCell ref="E203:H203"/>
    <mergeCell ref="B175:D175"/>
    <mergeCell ref="B176:B180"/>
    <mergeCell ref="B182:D182"/>
    <mergeCell ref="B183:B187"/>
    <mergeCell ref="E183:H183"/>
    <mergeCell ref="E187:H187"/>
    <mergeCell ref="B202:B205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ECC_ECU_Table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jlweber</cp:lastModifiedBy>
  <dcterms:created xsi:type="dcterms:W3CDTF">2014-04-15T06:23:39Z</dcterms:created>
  <dcterms:modified xsi:type="dcterms:W3CDTF">2014-10-10T00:53:36Z</dcterms:modified>
</cp:coreProperties>
</file>